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activeTab="0"/>
  </bookViews>
  <sheets>
    <sheet name="&quot;Менеджер&quot;" sheetId="1" r:id="rId1"/>
  </sheets>
  <definedNames>
    <definedName name="_xlnm.Print_Area" localSheetId="0">'"Менеджер"'!$A$1:$AT$260</definedName>
  </definedNames>
  <calcPr fullCalcOnLoad="1"/>
</workbook>
</file>

<file path=xl/sharedStrings.xml><?xml version="1.0" encoding="utf-8"?>
<sst xmlns="http://schemas.openxmlformats.org/spreadsheetml/2006/main" count="254" uniqueCount="144">
  <si>
    <t>стр.1</t>
  </si>
  <si>
    <t>стр.13</t>
  </si>
  <si>
    <t>стр.14</t>
  </si>
  <si>
    <t>стр.15</t>
  </si>
  <si>
    <t>БП-60/100 + Опора</t>
  </si>
  <si>
    <t>КОЭФФИЦИЕНТ</t>
  </si>
  <si>
    <t>ЦЕНА, РУБ</t>
  </si>
  <si>
    <t>НАИМЕНОВАНИЕ</t>
  </si>
  <si>
    <t>ВАРИАНТ №1</t>
  </si>
  <si>
    <t>ВАРИАНТ №9</t>
  </si>
  <si>
    <t>ВАРИАНТ №8</t>
  </si>
  <si>
    <t>ВАРИАНТ №7</t>
  </si>
  <si>
    <t>ВАРИАНТ №6</t>
  </si>
  <si>
    <t>ВАРИАНТ №5</t>
  </si>
  <si>
    <t>ВАРИАНТ №4</t>
  </si>
  <si>
    <t>ВАРИАНТ №2</t>
  </si>
  <si>
    <t>ВАРИАНТ №3</t>
  </si>
  <si>
    <t>ИТОГО:</t>
  </si>
  <si>
    <t>Внимание! Возможно использование палитры нестандартных цветов.</t>
  </si>
  <si>
    <r>
      <rPr>
        <b/>
        <u val="single"/>
        <sz val="8"/>
        <color indexed="63"/>
        <rFont val="Calibri"/>
        <family val="2"/>
      </rPr>
      <t>Столы:</t>
    </r>
    <r>
      <rPr>
        <b/>
        <sz val="8"/>
        <color indexed="63"/>
        <rFont val="Calibri"/>
        <family val="2"/>
      </rPr>
      <t xml:space="preserve">
Столешница - ЛДСП 22mm, ABS 2mm;
Подстолье - ЛДСП 16mm, ABS 0,4mm;
Используемый крепеж: Эксцентриковые стяжки, шканты.
</t>
    </r>
    <r>
      <rPr>
        <b/>
        <u val="single"/>
        <sz val="8"/>
        <color indexed="63"/>
        <rFont val="Calibri"/>
        <family val="2"/>
      </rPr>
      <t>Шкафы:</t>
    </r>
    <r>
      <rPr>
        <b/>
        <sz val="8"/>
        <color indexed="63"/>
        <rFont val="Calibri"/>
        <family val="2"/>
      </rPr>
      <t xml:space="preserve">
Топ, Низ (крышка, дно) - ЛДСП 22mm, ABS 2mm;
Фасады - ЛДСП 16mm, ABS 0,4mm, Стекло 4mm (прозрачное);
Остальное: ЛДСП 16mm, ABS 0,4mm;
Используемый крепеж: Эксцентриковые стяжки, шканты;
Используемая фурнитура: Ручка-Дуга-96mm, Штанга 25mm, Фланцы, Тромбон.
</t>
    </r>
    <r>
      <rPr>
        <b/>
        <u val="single"/>
        <sz val="8"/>
        <color indexed="63"/>
        <rFont val="Calibri"/>
        <family val="2"/>
      </rPr>
      <t>Тумбы:</t>
    </r>
    <r>
      <rPr>
        <b/>
        <sz val="8"/>
        <color indexed="63"/>
        <rFont val="Calibri"/>
        <family val="2"/>
      </rPr>
      <t xml:space="preserve">
Топ, Низ (крышка, дно) - ЛДСП 22mm, ABS 2mm;
Фасады - ЛДСП 16mm, ABS 0,4mm;
Остальное: ЛДСП 16mm, ABS 0,4mm;
Используемый крепеж: Эксцентриковые стяжки, шканты, евровинты;
Используемая фурнитура: Ручка-Дуга-96mm, роликовые направляющие.</t>
    </r>
  </si>
  <si>
    <t>» ТЕХНИЧЕСКОЕ ОПИСАНИЕ ИЗДЕЛИЙ</t>
  </si>
  <si>
    <t>» ЦВЕТОВЫЕ РЕШЕНИЯ</t>
  </si>
  <si>
    <t>стол прямоуг. С6-12</t>
  </si>
  <si>
    <t>стол прямоуг. С6-14</t>
  </si>
  <si>
    <t>стол двухтумб. СД6-16</t>
  </si>
  <si>
    <t>стол прямоуг. С6-15</t>
  </si>
  <si>
    <t>тумба 4 ящика Т2/4</t>
  </si>
  <si>
    <t>крышка к тумбе Т2-80</t>
  </si>
  <si>
    <t>перегородка П2-15 16mm</t>
  </si>
  <si>
    <t>перегородка П1-18 16mm</t>
  </si>
  <si>
    <t>сектор С60/60 + Опора</t>
  </si>
  <si>
    <t>стол прямоуг. С6-08 2шт.</t>
  </si>
  <si>
    <t>тумба 3 ящика Т2/3</t>
  </si>
  <si>
    <t>стол прямоуг. С6-08</t>
  </si>
  <si>
    <t>стол прямоуг. С6-06 2шт.</t>
  </si>
  <si>
    <t>крышка к тумбе Т2-40</t>
  </si>
  <si>
    <t>крышка к тумбе Т2-40 2шт.</t>
  </si>
  <si>
    <t>сектор С60/60 + Опора 2шт.</t>
  </si>
  <si>
    <t>сектор СП-60 + Опора</t>
  </si>
  <si>
    <r>
      <rPr>
        <b/>
        <sz val="8"/>
        <color indexed="63"/>
        <rFont val="Calibri"/>
        <family val="2"/>
      </rPr>
      <t>тумба подвесная ТП-2</t>
    </r>
  </si>
  <si>
    <r>
      <rPr>
        <b/>
        <sz val="8"/>
        <color indexed="63"/>
        <rFont val="Calibri"/>
        <family val="2"/>
      </rPr>
      <t>тумба подвесная ТП-2 2шт.</t>
    </r>
  </si>
  <si>
    <r>
      <rPr>
        <b/>
        <sz val="8"/>
        <color indexed="63"/>
        <rFont val="Calibri"/>
        <family val="2"/>
      </rPr>
      <t>сектор СП-60 + Опора</t>
    </r>
  </si>
  <si>
    <r>
      <t>БП-60/100 + Опора</t>
    </r>
    <r>
      <rPr>
        <b/>
        <sz val="8"/>
        <color indexed="63"/>
        <rFont val="Calibri"/>
        <family val="2"/>
      </rPr>
      <t xml:space="preserve"> 2шт.</t>
    </r>
  </si>
  <si>
    <r>
      <rPr>
        <b/>
        <sz val="8"/>
        <color indexed="63"/>
        <rFont val="Calibri"/>
        <family val="2"/>
      </rPr>
      <t>стол приставной С5-10</t>
    </r>
  </si>
  <si>
    <r>
      <rPr>
        <b/>
        <sz val="8"/>
        <color indexed="63"/>
        <rFont val="Calibri"/>
        <family val="2"/>
      </rPr>
      <t>тумба выкатная Т1 2 шт.</t>
    </r>
  </si>
  <si>
    <r>
      <rPr>
        <b/>
        <sz val="8"/>
        <color indexed="63"/>
        <rFont val="Calibri"/>
        <family val="2"/>
      </rPr>
      <t xml:space="preserve">тумба к столу ТС/600 </t>
    </r>
  </si>
  <si>
    <r>
      <rPr>
        <b/>
        <sz val="8"/>
        <color indexed="63"/>
        <rFont val="Calibri"/>
        <family val="2"/>
      </rPr>
      <t>тумба 4 ящика Т2/4 2шт.</t>
    </r>
  </si>
  <si>
    <r>
      <rPr>
        <b/>
        <sz val="8"/>
        <color indexed="63"/>
        <rFont val="Calibri"/>
        <family val="2"/>
      </rPr>
      <t>полка под клавиатуру ПК-01</t>
    </r>
  </si>
  <si>
    <t>стол угловой С9-14Л/П 2шт.</t>
  </si>
  <si>
    <t>шкаф Ш-04 ДШК-04 2шт.</t>
  </si>
  <si>
    <t>шкаф Ш-02Г ДШК-02 ДС-02</t>
  </si>
  <si>
    <t>шкаф Ш-03 ДШК-02 2шт.</t>
  </si>
  <si>
    <t>тумба 4 ящика Т2/4 2шт.</t>
  </si>
  <si>
    <t>тумба Т2/3 2шт. Т2-40 2шт.</t>
  </si>
  <si>
    <t>антресоль АЗ-02 2шт.</t>
  </si>
  <si>
    <t>полка п/монитор ПМ-02 2шт.</t>
  </si>
  <si>
    <t>антресоль А-03</t>
  </si>
  <si>
    <t>перегородка П-2/14 16mm</t>
  </si>
  <si>
    <r>
      <rPr>
        <b/>
        <sz val="8"/>
        <color indexed="63"/>
        <rFont val="Calibri"/>
        <family val="2"/>
      </rPr>
      <t>стол угловой С9-14Л</t>
    </r>
  </si>
  <si>
    <r>
      <rPr>
        <b/>
        <sz val="8"/>
        <color indexed="63"/>
        <rFont val="Calibri"/>
        <family val="2"/>
      </rPr>
      <t>стол угловой С11-16Л</t>
    </r>
  </si>
  <si>
    <r>
      <rPr>
        <b/>
        <sz val="8"/>
        <color indexed="63"/>
        <rFont val="Calibri"/>
        <family val="2"/>
      </rPr>
      <t>полка под монитор ПМ-02</t>
    </r>
  </si>
  <si>
    <r>
      <rPr>
        <b/>
        <sz val="8"/>
        <color indexed="63"/>
        <rFont val="Calibri"/>
        <family val="2"/>
      </rPr>
      <t>тумба 4 ящика Т2/4</t>
    </r>
  </si>
  <si>
    <r>
      <rPr>
        <b/>
        <sz val="8"/>
        <color indexed="63"/>
        <rFont val="Calibri"/>
        <family val="2"/>
      </rPr>
      <t>подставка под с/блок БК-02</t>
    </r>
  </si>
  <si>
    <r>
      <rPr>
        <b/>
        <sz val="8"/>
        <color indexed="63"/>
        <rFont val="Calibri"/>
        <family val="2"/>
      </rPr>
      <t>крышка к тумбе Т2-40</t>
    </r>
  </si>
  <si>
    <r>
      <rPr>
        <b/>
        <sz val="8"/>
        <color indexed="63"/>
        <rFont val="Calibri"/>
        <family val="2"/>
      </rPr>
      <t>крышка к тумбе Т2-50</t>
    </r>
  </si>
  <si>
    <r>
      <rPr>
        <b/>
        <sz val="8"/>
        <color indexed="63"/>
        <rFont val="Calibri"/>
        <family val="2"/>
      </rPr>
      <t>перегородка П-1/14 16mm</t>
    </r>
  </si>
  <si>
    <r>
      <rPr>
        <b/>
        <sz val="8"/>
        <color indexed="63"/>
        <rFont val="Calibri"/>
        <family val="2"/>
      </rPr>
      <t>полка ПС-16 + перегор. Н</t>
    </r>
  </si>
  <si>
    <r>
      <rPr>
        <b/>
        <sz val="8"/>
        <color indexed="63"/>
        <rFont val="Calibri"/>
        <family val="2"/>
      </rPr>
      <t>тумба к столу ТСЗ/600 2шт.</t>
    </r>
  </si>
  <si>
    <r>
      <rPr>
        <b/>
        <sz val="8"/>
        <color indexed="63"/>
        <rFont val="Calibri"/>
        <family val="2"/>
      </rPr>
      <t>тумба под оргтехнику ТК-3</t>
    </r>
  </si>
  <si>
    <r>
      <rPr>
        <b/>
        <sz val="8"/>
        <color indexed="63"/>
        <rFont val="Calibri"/>
        <family val="2"/>
      </rPr>
      <t>тумба 3 ящика Т2/3 2шт.</t>
    </r>
  </si>
  <si>
    <r>
      <rPr>
        <b/>
        <sz val="8"/>
        <color indexed="63"/>
        <rFont val="Calibri"/>
        <family val="2"/>
      </rPr>
      <t>сектор СП-120 + Опоры</t>
    </r>
  </si>
  <si>
    <r>
      <rPr>
        <b/>
        <sz val="8"/>
        <color indexed="63"/>
        <rFont val="Calibri"/>
        <family val="2"/>
      </rPr>
      <t>сектор С 60 + Опора 2шт.</t>
    </r>
  </si>
  <si>
    <r>
      <rPr>
        <b/>
        <sz val="8"/>
        <color indexed="63"/>
        <rFont val="Calibri"/>
        <family val="2"/>
      </rPr>
      <t>полка п/монитор ПМ-02 2шт.</t>
    </r>
  </si>
  <si>
    <r>
      <rPr>
        <b/>
        <sz val="8"/>
        <color indexed="63"/>
        <rFont val="Calibri"/>
        <family val="2"/>
      </rPr>
      <t>полка ПН-02 4шт.</t>
    </r>
  </si>
  <si>
    <r>
      <rPr>
        <b/>
        <sz val="8"/>
        <color indexed="63"/>
        <rFont val="Calibri"/>
        <family val="2"/>
      </rPr>
      <t>полка ПН-04 2шт.</t>
    </r>
  </si>
  <si>
    <r>
      <rPr>
        <b/>
        <sz val="8"/>
        <color indexed="63"/>
        <rFont val="Calibri"/>
        <family val="2"/>
      </rPr>
      <t>сектор СП-120 + Опоры 2шт.</t>
    </r>
  </si>
  <si>
    <t>ВАРИАНТ №10</t>
  </si>
  <si>
    <t>ВАРИАНТ №11</t>
  </si>
  <si>
    <t>ВАРИАНТ №12</t>
  </si>
  <si>
    <t>ВАРИАНТ №13</t>
  </si>
  <si>
    <t>ВАРИАНТ №14</t>
  </si>
  <si>
    <t>ВАРИАНТ №15</t>
  </si>
  <si>
    <t>ВАРИАНТ №16</t>
  </si>
  <si>
    <t>ВАРИАНТ №17</t>
  </si>
  <si>
    <t>ВАРИАНТ №18</t>
  </si>
  <si>
    <t>» ПРИМЕРЫ КОМПЛЕКТОВ ПРЯМЫХ СТОЛОВ:</t>
  </si>
  <si>
    <t>» ПРИМЕРЫ КОМПЛЕКТОВ УГЛОВЫХ СТОЛОВ:</t>
  </si>
  <si>
    <t>» ПРИМЕРЫ КОМПЛЕКТОВ ШКАФОВ:</t>
  </si>
  <si>
    <t>шкаф Ш-02 ДШК-02</t>
  </si>
  <si>
    <t>шкаф Ш-05 ДШК-04 2шт.</t>
  </si>
  <si>
    <t>шкаф Ш-05 ДШ-05 2шт.</t>
  </si>
  <si>
    <t>шкаф Ш-02 ДШК-02+ДС-02</t>
  </si>
  <si>
    <t>шкаф Ш-04 ДШК-04+ДШ-05</t>
  </si>
  <si>
    <t>шкаф Ш-06 ДШК-02 2шт.</t>
  </si>
  <si>
    <t>шкаф Ш-04 ДШ-04/07У</t>
  </si>
  <si>
    <t>антресоль А-02 2шт.</t>
  </si>
  <si>
    <t>шкаф Ш-02 МДС-05</t>
  </si>
  <si>
    <r>
      <rPr>
        <b/>
        <sz val="8"/>
        <color indexed="63"/>
        <rFont val="Calibri"/>
        <family val="2"/>
      </rPr>
      <t>шкаф Ш-02 ДШК-02+ДШ-03</t>
    </r>
  </si>
  <si>
    <r>
      <rPr>
        <b/>
        <sz val="8"/>
        <color indexed="63"/>
        <rFont val="Calibri"/>
        <family val="2"/>
      </rPr>
      <t>шкаф Ш-06 ДШК-02</t>
    </r>
  </si>
  <si>
    <r>
      <rPr>
        <b/>
        <sz val="8"/>
        <color indexed="63"/>
        <rFont val="Calibri"/>
        <family val="2"/>
      </rPr>
      <t>шкаф Ш-05</t>
    </r>
  </si>
  <si>
    <r>
      <rPr>
        <b/>
        <sz val="8"/>
        <color indexed="63"/>
        <rFont val="Calibri"/>
        <family val="2"/>
      </rPr>
      <t>шкаф Ш-04 ДШК-04+ДС-04</t>
    </r>
  </si>
  <si>
    <r>
      <rPr>
        <b/>
        <sz val="8"/>
        <color indexed="63"/>
        <rFont val="Calibri"/>
        <family val="2"/>
      </rPr>
      <t>шкаф Ш-09 2шт.</t>
    </r>
  </si>
  <si>
    <r>
      <rPr>
        <b/>
        <sz val="8"/>
        <color indexed="63"/>
        <rFont val="Calibri"/>
        <family val="2"/>
      </rPr>
      <t>шкаф Ш-02 ДШК-02 (2 комп.)</t>
    </r>
  </si>
  <si>
    <r>
      <rPr>
        <b/>
        <sz val="8"/>
        <color indexed="63"/>
        <rFont val="Calibri"/>
        <family val="2"/>
      </rPr>
      <t>шкаф Ш-09</t>
    </r>
  </si>
  <si>
    <r>
      <rPr>
        <b/>
        <sz val="8"/>
        <color indexed="63"/>
        <rFont val="Calibri"/>
        <family val="2"/>
      </rPr>
      <t>шкаф Ш-03 ДС-02</t>
    </r>
  </si>
  <si>
    <r>
      <rPr>
        <b/>
        <sz val="8"/>
        <color indexed="63"/>
        <rFont val="Calibri"/>
        <family val="2"/>
      </rPr>
      <t>антресоль АЗ-02.</t>
    </r>
  </si>
  <si>
    <r>
      <rPr>
        <b/>
        <sz val="8"/>
        <color indexed="63"/>
        <rFont val="Calibri"/>
        <family val="2"/>
      </rPr>
      <t>шкаф Ш-02 ДШК-02+МДС-02</t>
    </r>
  </si>
  <si>
    <r>
      <rPr>
        <b/>
        <sz val="8"/>
        <color indexed="63"/>
        <rFont val="Calibri"/>
        <family val="2"/>
      </rPr>
      <t>шкаф Ш-08 2шт.</t>
    </r>
  </si>
  <si>
    <r>
      <rPr>
        <b/>
        <sz val="8"/>
        <color indexed="63"/>
        <rFont val="Calibri"/>
        <family val="2"/>
      </rPr>
      <t>шкаф Ш-11</t>
    </r>
  </si>
  <si>
    <r>
      <rPr>
        <b/>
        <sz val="8"/>
        <color indexed="63"/>
        <rFont val="Calibri"/>
        <family val="2"/>
      </rPr>
      <t>шкаф Ш-02 ДШ-01/02</t>
    </r>
  </si>
  <si>
    <t>ВАРИАНТ №19</t>
  </si>
  <si>
    <t>ВАРИАНТ №20</t>
  </si>
  <si>
    <t>ВАРИАНТ №21</t>
  </si>
  <si>
    <t>ВАРИАНТ №22</t>
  </si>
  <si>
    <t>ВАРИАНТ №23</t>
  </si>
  <si>
    <t>ВАРИАНТ №24</t>
  </si>
  <si>
    <t>ВАРИАНТ №25</t>
  </si>
  <si>
    <t>ВАРИАНТ №26</t>
  </si>
  <si>
    <t>ВАРИАНТ №27</t>
  </si>
  <si>
    <t>БУК</t>
  </si>
  <si>
    <t>ВИШНЯ</t>
  </si>
  <si>
    <t>ИТ. ОРЕХ</t>
  </si>
  <si>
    <t>ОЛЬХА</t>
  </si>
  <si>
    <t>ОРЕХ ЭККО</t>
  </si>
  <si>
    <t>ЯБЛОНЯ</t>
  </si>
  <si>
    <t>ДУБ МОЛОЧНЫЙ</t>
  </si>
  <si>
    <t>КЛЕН ТАНЗАУ</t>
  </si>
  <si>
    <t>ВЕНГЕ ЗАМБЕЗИ</t>
  </si>
  <si>
    <t>СЕРЫЙ</t>
  </si>
  <si>
    <t>ДУБ 1134</t>
  </si>
  <si>
    <t>сотовый:</t>
  </si>
  <si>
    <t>почта:</t>
  </si>
  <si>
    <t>цены указаны в рублях (с НДС) на 12.04.2012 
предусмотрена система скидок в зависимости от объема заказа</t>
  </si>
  <si>
    <t>МЕБЕЛЬ ДЛЯ ПЕРСОНАЛА</t>
  </si>
  <si>
    <r>
      <t xml:space="preserve">СЛИВА </t>
    </r>
    <r>
      <rPr>
        <b/>
        <sz val="10"/>
        <color indexed="18"/>
        <rFont val="Calibri"/>
        <family val="2"/>
      </rPr>
      <t>+10%</t>
    </r>
  </si>
  <si>
    <t>8 (911) 252-50-54</t>
  </si>
  <si>
    <t>196070, САНКТ-ПЕТЕРБУРГ,</t>
  </si>
  <si>
    <t>ул. Победы, д. 14, лит. А, пом.5Н</t>
  </si>
  <si>
    <t>prox-m@mail.ru</t>
  </si>
  <si>
    <r>
      <t xml:space="preserve">ФАНТА </t>
    </r>
    <r>
      <rPr>
        <sz val="28"/>
        <color indexed="56"/>
        <rFont val="Calibri"/>
        <family val="2"/>
      </rPr>
      <t>комплекты</t>
    </r>
  </si>
  <si>
    <t xml:space="preserve">Шманов Эльдар </t>
  </si>
  <si>
    <t>8 (931) 336-03-17</t>
  </si>
  <si>
    <t>Мебельное производство PROX</t>
  </si>
  <si>
    <r>
      <t xml:space="preserve">ФАНТА </t>
    </r>
    <r>
      <rPr>
        <sz val="26"/>
        <color indexed="56"/>
        <rFont val="Calibri"/>
        <family val="2"/>
      </rPr>
      <t>комплекты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</si>
</sst>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8"/>
      <color indexed="63"/>
      <name val="Calibri"/>
      <family val="2"/>
    </font>
    <font>
      <b/>
      <u val="single"/>
      <sz val="8"/>
      <color indexed="6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48"/>
      <color indexed="63"/>
      <name val="Calibri"/>
      <family val="2"/>
    </font>
    <font>
      <b/>
      <u val="single"/>
      <sz val="11"/>
      <color indexed="18"/>
      <name val="Calibri"/>
      <family val="2"/>
    </font>
    <font>
      <b/>
      <sz val="8"/>
      <color indexed="23"/>
      <name val="Calibri"/>
      <family val="2"/>
    </font>
    <font>
      <b/>
      <sz val="10"/>
      <color indexed="23"/>
      <name val="Calibri"/>
      <family val="2"/>
    </font>
    <font>
      <sz val="24"/>
      <name val="Calibri"/>
      <family val="2"/>
    </font>
    <font>
      <sz val="36"/>
      <color indexed="63"/>
      <name val="Calibri"/>
      <family val="2"/>
    </font>
    <font>
      <sz val="14"/>
      <color indexed="23"/>
      <name val="Calibri"/>
      <family val="2"/>
    </font>
    <font>
      <sz val="10"/>
      <name val="Calibri"/>
      <family val="2"/>
    </font>
    <font>
      <u val="single"/>
      <sz val="16"/>
      <color indexed="18"/>
      <name val="Calibri"/>
      <family val="2"/>
    </font>
    <font>
      <sz val="14"/>
      <color indexed="18"/>
      <name val="Calibri"/>
      <family val="2"/>
    </font>
    <font>
      <b/>
      <sz val="8"/>
      <name val="Calibri"/>
      <family val="2"/>
    </font>
    <font>
      <sz val="12"/>
      <color indexed="23"/>
      <name val="Calibri"/>
      <family val="2"/>
    </font>
    <font>
      <b/>
      <sz val="10"/>
      <color indexed="18"/>
      <name val="Calibri"/>
      <family val="2"/>
    </font>
    <font>
      <sz val="28"/>
      <color indexed="56"/>
      <name val="Calibri"/>
      <family val="2"/>
    </font>
    <font>
      <sz val="26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sz val="48"/>
      <color indexed="56"/>
      <name val="Calibri"/>
      <family val="2"/>
    </font>
    <font>
      <u val="single"/>
      <sz val="16"/>
      <color indexed="12"/>
      <name val="Calibri"/>
      <family val="2"/>
    </font>
    <font>
      <u val="single"/>
      <sz val="14"/>
      <color indexed="8"/>
      <name val="Calibri"/>
      <family val="2"/>
    </font>
    <font>
      <sz val="14"/>
      <color indexed="9"/>
      <name val="Calibri"/>
      <family val="2"/>
    </font>
    <font>
      <b/>
      <sz val="11"/>
      <color indexed="18"/>
      <name val="Calibri"/>
      <family val="2"/>
    </font>
    <font>
      <b/>
      <sz val="9"/>
      <color indexed="63"/>
      <name val="Calibri"/>
      <family val="2"/>
    </font>
    <font>
      <sz val="12"/>
      <color indexed="63"/>
      <name val="Calibri"/>
      <family val="2"/>
    </font>
    <font>
      <u val="single"/>
      <sz val="11"/>
      <color indexed="56"/>
      <name val="Calibri"/>
      <family val="2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 tint="0.15000000596046448"/>
      <name val="Calibri"/>
      <family val="2"/>
    </font>
    <font>
      <b/>
      <sz val="10"/>
      <color theme="1"/>
      <name val="Calibri"/>
      <family val="2"/>
    </font>
    <font>
      <b/>
      <sz val="10"/>
      <color theme="1" tint="0.15000000596046448"/>
      <name val="Calibri"/>
      <family val="2"/>
    </font>
    <font>
      <sz val="48"/>
      <color theme="3"/>
      <name val="Calibri"/>
      <family val="2"/>
    </font>
    <font>
      <u val="single"/>
      <sz val="16"/>
      <color theme="10"/>
      <name val="Calibri"/>
      <family val="2"/>
    </font>
    <font>
      <u val="single"/>
      <sz val="14"/>
      <color theme="1"/>
      <name val="Calibri"/>
      <family val="2"/>
    </font>
    <font>
      <u val="single"/>
      <sz val="11"/>
      <color theme="3"/>
      <name val="Calibri"/>
      <family val="2"/>
    </font>
    <font>
      <sz val="12"/>
      <color theme="1" tint="0.15000000596046448"/>
      <name val="Calibri"/>
      <family val="2"/>
    </font>
    <font>
      <b/>
      <sz val="9"/>
      <color theme="1" tint="0.15000000596046448"/>
      <name val="Calibri"/>
      <family val="2"/>
    </font>
    <font>
      <b/>
      <sz val="10"/>
      <color rgb="FF000080"/>
      <name val="Calibri"/>
      <family val="2"/>
    </font>
    <font>
      <b/>
      <sz val="11"/>
      <color rgb="FF000080"/>
      <name val="Calibri"/>
      <family val="2"/>
    </font>
    <font>
      <b/>
      <sz val="12"/>
      <color theme="3"/>
      <name val="Calibri"/>
      <family val="2"/>
    </font>
    <font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 style="thin"/>
      <bottom style="thin"/>
    </border>
    <border>
      <left style="hair"/>
      <right style="thin"/>
      <top/>
      <bottom style="thin"/>
    </border>
    <border>
      <left style="hair"/>
      <right/>
      <top/>
      <bottom/>
    </border>
    <border>
      <left style="thin"/>
      <right style="hair"/>
      <top style="thin"/>
      <bottom/>
    </border>
    <border>
      <left/>
      <right style="hair"/>
      <top/>
      <bottom style="thin"/>
    </border>
    <border>
      <left style="hair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40" fillId="33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left" vertical="top"/>
    </xf>
    <xf numFmtId="0" fontId="62" fillId="33" borderId="11" xfId="0" applyFont="1" applyFill="1" applyBorder="1" applyAlignment="1">
      <alignment horizontal="left" vertical="top"/>
    </xf>
    <xf numFmtId="0" fontId="72" fillId="33" borderId="10" xfId="0" applyFont="1" applyFill="1" applyBorder="1" applyAlignment="1">
      <alignment horizontal="left" vertical="center"/>
    </xf>
    <xf numFmtId="0" fontId="72" fillId="33" borderId="11" xfId="0" applyFont="1" applyFill="1" applyBorder="1" applyAlignment="1">
      <alignment horizontal="left" vertical="center"/>
    </xf>
    <xf numFmtId="0" fontId="62" fillId="33" borderId="10" xfId="0" applyFont="1" applyFill="1" applyBorder="1" applyAlignment="1">
      <alignment horizontal="right" vertical="center"/>
    </xf>
    <xf numFmtId="0" fontId="62" fillId="33" borderId="11" xfId="0" applyFont="1" applyFill="1" applyBorder="1" applyAlignment="1">
      <alignment horizontal="right" vertical="center"/>
    </xf>
    <xf numFmtId="0" fontId="73" fillId="33" borderId="10" xfId="0" applyFont="1" applyFill="1" applyBorder="1" applyAlignment="1">
      <alignment horizontal="left" vertical="center"/>
    </xf>
    <xf numFmtId="0" fontId="73" fillId="33" borderId="11" xfId="0" applyFont="1" applyFill="1" applyBorder="1" applyAlignment="1">
      <alignment horizontal="left" vertical="center"/>
    </xf>
    <xf numFmtId="0" fontId="72" fillId="33" borderId="10" xfId="0" applyFont="1" applyFill="1" applyBorder="1" applyAlignment="1">
      <alignment horizontal="right" vertical="center"/>
    </xf>
    <xf numFmtId="0" fontId="72" fillId="33" borderId="11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73" fillId="33" borderId="10" xfId="0" applyFont="1" applyFill="1" applyBorder="1" applyAlignment="1">
      <alignment/>
    </xf>
    <xf numFmtId="0" fontId="73" fillId="33" borderId="11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72" fillId="33" borderId="11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62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74" fillId="33" borderId="0" xfId="0" applyFont="1" applyFill="1" applyBorder="1" applyAlignment="1">
      <alignment horizontal="left" vertical="center"/>
    </xf>
    <xf numFmtId="0" fontId="74" fillId="33" borderId="0" xfId="0" applyFont="1" applyFill="1" applyBorder="1" applyAlignment="1">
      <alignment/>
    </xf>
    <xf numFmtId="0" fontId="74" fillId="33" borderId="11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74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75" fillId="33" borderId="14" xfId="0" applyFont="1" applyFill="1" applyBorder="1" applyAlignment="1">
      <alignment vertical="center"/>
    </xf>
    <xf numFmtId="0" fontId="75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0" fontId="74" fillId="33" borderId="11" xfId="0" applyFont="1" applyFill="1" applyBorder="1" applyAlignment="1">
      <alignment vertical="center"/>
    </xf>
    <xf numFmtId="0" fontId="75" fillId="33" borderId="10" xfId="0" applyFont="1" applyFill="1" applyBorder="1" applyAlignment="1">
      <alignment vertical="center"/>
    </xf>
    <xf numFmtId="0" fontId="75" fillId="33" borderId="15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right"/>
    </xf>
    <xf numFmtId="0" fontId="6" fillId="34" borderId="12" xfId="0" applyFont="1" applyFill="1" applyBorder="1" applyAlignment="1">
      <alignment horizontal="right" vertical="center"/>
    </xf>
    <xf numFmtId="0" fontId="0" fillId="34" borderId="12" xfId="0" applyFill="1" applyBorder="1" applyAlignment="1">
      <alignment/>
    </xf>
    <xf numFmtId="0" fontId="15" fillId="34" borderId="12" xfId="42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 vertical="center"/>
    </xf>
    <xf numFmtId="0" fontId="15" fillId="34" borderId="0" xfId="42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top"/>
    </xf>
    <xf numFmtId="0" fontId="0" fillId="18" borderId="0" xfId="0" applyFill="1" applyBorder="1" applyAlignment="1">
      <alignment/>
    </xf>
    <xf numFmtId="0" fontId="0" fillId="18" borderId="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14" fillId="34" borderId="12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9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0" fillId="34" borderId="15" xfId="0" applyFill="1" applyBorder="1" applyAlignment="1">
      <alignment/>
    </xf>
    <xf numFmtId="0" fontId="10" fillId="34" borderId="15" xfId="0" applyFont="1" applyFill="1" applyBorder="1" applyAlignment="1">
      <alignment vertical="top"/>
    </xf>
    <xf numFmtId="0" fontId="0" fillId="34" borderId="15" xfId="0" applyFont="1" applyFill="1" applyBorder="1" applyAlignment="1">
      <alignment/>
    </xf>
    <xf numFmtId="0" fontId="12" fillId="34" borderId="15" xfId="0" applyFont="1" applyFill="1" applyBorder="1" applyAlignment="1">
      <alignment vertical="center"/>
    </xf>
    <xf numFmtId="0" fontId="76" fillId="34" borderId="0" xfId="0" applyFont="1" applyFill="1" applyBorder="1" applyAlignment="1">
      <alignment horizontal="left" vertical="center"/>
    </xf>
    <xf numFmtId="0" fontId="76" fillId="34" borderId="0" xfId="0" applyFont="1" applyFill="1" applyBorder="1" applyAlignment="1">
      <alignment vertical="center"/>
    </xf>
    <xf numFmtId="0" fontId="77" fillId="33" borderId="0" xfId="0" applyFont="1" applyFill="1" applyBorder="1" applyAlignment="1">
      <alignment/>
    </xf>
    <xf numFmtId="0" fontId="78" fillId="33" borderId="12" xfId="42" applyFont="1" applyFill="1" applyBorder="1" applyAlignment="1" applyProtection="1">
      <alignment vertical="center"/>
      <protection/>
    </xf>
    <xf numFmtId="0" fontId="78" fillId="33" borderId="0" xfId="42" applyFont="1" applyFill="1" applyBorder="1" applyAlignment="1" applyProtection="1">
      <alignment vertical="center"/>
      <protection/>
    </xf>
    <xf numFmtId="0" fontId="79" fillId="34" borderId="11" xfId="0" applyFont="1" applyFill="1" applyBorder="1" applyAlignment="1">
      <alignment/>
    </xf>
    <xf numFmtId="0" fontId="75" fillId="34" borderId="0" xfId="0" applyFont="1" applyFill="1" applyBorder="1" applyAlignment="1">
      <alignment vertical="center"/>
    </xf>
    <xf numFmtId="0" fontId="79" fillId="34" borderId="0" xfId="0" applyFont="1" applyFill="1" applyBorder="1" applyAlignment="1">
      <alignment/>
    </xf>
    <xf numFmtId="0" fontId="54" fillId="18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18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77" fillId="33" borderId="10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9" fillId="34" borderId="12" xfId="0" applyFont="1" applyFill="1" applyBorder="1" applyAlignment="1">
      <alignment horizontal="center"/>
    </xf>
    <xf numFmtId="0" fontId="79" fillId="34" borderId="0" xfId="0" applyFont="1" applyFill="1" applyBorder="1" applyAlignment="1">
      <alignment horizontal="center"/>
    </xf>
    <xf numFmtId="0" fontId="75" fillId="34" borderId="0" xfId="0" applyFont="1" applyFill="1" applyBorder="1" applyAlignment="1">
      <alignment horizontal="center" vertical="center"/>
    </xf>
    <xf numFmtId="0" fontId="80" fillId="33" borderId="0" xfId="42" applyFont="1" applyFill="1" applyBorder="1" applyAlignment="1" applyProtection="1">
      <alignment horizontal="left" vertical="center"/>
      <protection/>
    </xf>
    <xf numFmtId="0" fontId="80" fillId="33" borderId="11" xfId="42" applyFont="1" applyFill="1" applyBorder="1" applyAlignment="1" applyProtection="1">
      <alignment horizontal="left" vertical="center"/>
      <protection/>
    </xf>
    <xf numFmtId="0" fontId="79" fillId="34" borderId="0" xfId="0" applyFont="1" applyFill="1" applyBorder="1" applyAlignment="1">
      <alignment horizontal="right"/>
    </xf>
    <xf numFmtId="49" fontId="81" fillId="34" borderId="0" xfId="0" applyNumberFormat="1" applyFont="1" applyFill="1" applyBorder="1" applyAlignment="1">
      <alignment horizontal="left"/>
    </xf>
    <xf numFmtId="0" fontId="82" fillId="33" borderId="18" xfId="0" applyFont="1" applyFill="1" applyBorder="1" applyAlignment="1">
      <alignment horizontal="center" vertical="center"/>
    </xf>
    <xf numFmtId="0" fontId="83" fillId="33" borderId="12" xfId="0" applyFont="1" applyFill="1" applyBorder="1" applyAlignment="1">
      <alignment horizontal="left" vertical="center"/>
    </xf>
    <xf numFmtId="0" fontId="83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7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74" fillId="33" borderId="0" xfId="0" applyFont="1" applyFill="1" applyBorder="1" applyAlignment="1">
      <alignment horizontal="left" vertical="top" wrapText="1"/>
    </xf>
    <xf numFmtId="0" fontId="74" fillId="33" borderId="15" xfId="0" applyFont="1" applyFill="1" applyBorder="1" applyAlignment="1">
      <alignment horizontal="left" vertical="top" wrapText="1"/>
    </xf>
    <xf numFmtId="0" fontId="76" fillId="33" borderId="0" xfId="0" applyFont="1" applyFill="1" applyBorder="1" applyAlignment="1">
      <alignment horizontal="center"/>
    </xf>
    <xf numFmtId="0" fontId="17" fillId="35" borderId="19" xfId="0" applyFont="1" applyFill="1" applyBorder="1" applyAlignment="1">
      <alignment horizontal="center"/>
    </xf>
    <xf numFmtId="0" fontId="17" fillId="35" borderId="20" xfId="0" applyFont="1" applyFill="1" applyBorder="1" applyAlignment="1">
      <alignment horizontal="center"/>
    </xf>
    <xf numFmtId="0" fontId="17" fillId="35" borderId="21" xfId="0" applyFont="1" applyFill="1" applyBorder="1" applyAlignment="1">
      <alignment horizontal="center"/>
    </xf>
    <xf numFmtId="164" fontId="74" fillId="33" borderId="22" xfId="0" applyNumberFormat="1" applyFont="1" applyFill="1" applyBorder="1" applyAlignment="1">
      <alignment horizontal="center" vertical="center"/>
    </xf>
    <xf numFmtId="164" fontId="74" fillId="33" borderId="23" xfId="0" applyNumberFormat="1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left" vertical="center"/>
    </xf>
    <xf numFmtId="0" fontId="74" fillId="33" borderId="12" xfId="0" applyFont="1" applyFill="1" applyBorder="1" applyAlignment="1">
      <alignment horizontal="left" vertical="center"/>
    </xf>
    <xf numFmtId="0" fontId="74" fillId="33" borderId="24" xfId="0" applyFont="1" applyFill="1" applyBorder="1" applyAlignment="1">
      <alignment horizontal="left" vertical="center"/>
    </xf>
    <xf numFmtId="0" fontId="74" fillId="33" borderId="10" xfId="0" applyFont="1" applyFill="1" applyBorder="1" applyAlignment="1">
      <alignment horizontal="left" vertical="center"/>
    </xf>
    <xf numFmtId="0" fontId="74" fillId="33" borderId="0" xfId="0" applyFont="1" applyFill="1" applyBorder="1" applyAlignment="1">
      <alignment horizontal="left" vertical="center"/>
    </xf>
    <xf numFmtId="0" fontId="74" fillId="33" borderId="25" xfId="0" applyFont="1" applyFill="1" applyBorder="1" applyAlignment="1">
      <alignment horizontal="left" vertical="center"/>
    </xf>
    <xf numFmtId="164" fontId="17" fillId="36" borderId="20" xfId="0" applyNumberFormat="1" applyFont="1" applyFill="1" applyBorder="1" applyAlignment="1">
      <alignment horizontal="center" vertical="center"/>
    </xf>
    <xf numFmtId="164" fontId="17" fillId="36" borderId="21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right"/>
    </xf>
    <xf numFmtId="0" fontId="17" fillId="34" borderId="0" xfId="0" applyFont="1" applyFill="1" applyBorder="1" applyAlignment="1">
      <alignment horizontal="left" vertical="center" wrapText="1"/>
    </xf>
    <xf numFmtId="0" fontId="17" fillId="35" borderId="19" xfId="0" applyFont="1" applyFill="1" applyBorder="1" applyAlignment="1">
      <alignment/>
    </xf>
    <xf numFmtId="0" fontId="17" fillId="35" borderId="20" xfId="0" applyFont="1" applyFill="1" applyBorder="1" applyAlignment="1">
      <alignment/>
    </xf>
    <xf numFmtId="0" fontId="17" fillId="35" borderId="26" xfId="0" applyFont="1" applyFill="1" applyBorder="1" applyAlignment="1">
      <alignment/>
    </xf>
    <xf numFmtId="0" fontId="74" fillId="33" borderId="27" xfId="0" applyFont="1" applyFill="1" applyBorder="1" applyAlignment="1">
      <alignment horizontal="left" vertical="center"/>
    </xf>
    <xf numFmtId="0" fontId="74" fillId="33" borderId="28" xfId="0" applyFont="1" applyFill="1" applyBorder="1" applyAlignment="1">
      <alignment horizontal="left" vertical="center"/>
    </xf>
    <xf numFmtId="0" fontId="74" fillId="33" borderId="29" xfId="0" applyFont="1" applyFill="1" applyBorder="1" applyAlignment="1">
      <alignment horizontal="left" vertical="center"/>
    </xf>
    <xf numFmtId="0" fontId="74" fillId="33" borderId="30" xfId="0" applyFont="1" applyFill="1" applyBorder="1" applyAlignment="1">
      <alignment horizontal="left" vertical="center"/>
    </xf>
    <xf numFmtId="0" fontId="74" fillId="37" borderId="17" xfId="0" applyFont="1" applyFill="1" applyBorder="1" applyAlignment="1">
      <alignment horizontal="left" vertical="center"/>
    </xf>
    <xf numFmtId="0" fontId="74" fillId="37" borderId="12" xfId="0" applyFont="1" applyFill="1" applyBorder="1" applyAlignment="1">
      <alignment horizontal="left" vertical="center"/>
    </xf>
    <xf numFmtId="0" fontId="74" fillId="37" borderId="24" xfId="0" applyFont="1" applyFill="1" applyBorder="1" applyAlignment="1">
      <alignment horizontal="left" vertical="center"/>
    </xf>
    <xf numFmtId="164" fontId="74" fillId="33" borderId="30" xfId="0" applyNumberFormat="1" applyFont="1" applyFill="1" applyBorder="1" applyAlignment="1">
      <alignment horizontal="center" vertical="center"/>
    </xf>
    <xf numFmtId="164" fontId="74" fillId="33" borderId="31" xfId="0" applyNumberFormat="1" applyFont="1" applyFill="1" applyBorder="1" applyAlignment="1">
      <alignment horizontal="center" vertical="center"/>
    </xf>
    <xf numFmtId="164" fontId="74" fillId="33" borderId="30" xfId="0" applyNumberFormat="1" applyFont="1" applyFill="1" applyBorder="1" applyAlignment="1">
      <alignment horizontal="center"/>
    </xf>
    <xf numFmtId="164" fontId="74" fillId="33" borderId="31" xfId="0" applyNumberFormat="1" applyFont="1" applyFill="1" applyBorder="1" applyAlignment="1">
      <alignment horizontal="center"/>
    </xf>
    <xf numFmtId="0" fontId="84" fillId="33" borderId="12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/>
    </xf>
    <xf numFmtId="0" fontId="17" fillId="35" borderId="32" xfId="0" applyFont="1" applyFill="1" applyBorder="1" applyAlignment="1">
      <alignment horizontal="center" wrapText="1"/>
    </xf>
    <xf numFmtId="0" fontId="17" fillId="35" borderId="20" xfId="0" applyFont="1" applyFill="1" applyBorder="1" applyAlignment="1">
      <alignment horizontal="center" wrapText="1"/>
    </xf>
    <xf numFmtId="0" fontId="17" fillId="35" borderId="21" xfId="0" applyFont="1" applyFill="1" applyBorder="1" applyAlignment="1">
      <alignment horizontal="center" wrapText="1"/>
    </xf>
    <xf numFmtId="0" fontId="74" fillId="33" borderId="10" xfId="0" applyFont="1" applyFill="1" applyBorder="1" applyAlignment="1">
      <alignment horizontal="left" vertical="center"/>
    </xf>
    <xf numFmtId="0" fontId="74" fillId="33" borderId="19" xfId="0" applyFont="1" applyFill="1" applyBorder="1" applyAlignment="1">
      <alignment horizontal="center"/>
    </xf>
    <xf numFmtId="0" fontId="74" fillId="33" borderId="20" xfId="0" applyFont="1" applyFill="1" applyBorder="1" applyAlignment="1">
      <alignment horizontal="center"/>
    </xf>
    <xf numFmtId="0" fontId="74" fillId="33" borderId="21" xfId="0" applyFont="1" applyFill="1" applyBorder="1" applyAlignment="1">
      <alignment horizontal="center"/>
    </xf>
    <xf numFmtId="164" fontId="74" fillId="37" borderId="28" xfId="0" applyNumberFormat="1" applyFont="1" applyFill="1" applyBorder="1" applyAlignment="1">
      <alignment horizontal="center" vertical="center"/>
    </xf>
    <xf numFmtId="164" fontId="74" fillId="37" borderId="33" xfId="0" applyNumberFormat="1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right" vertical="center"/>
    </xf>
    <xf numFmtId="0" fontId="17" fillId="35" borderId="20" xfId="0" applyFont="1" applyFill="1" applyBorder="1" applyAlignment="1">
      <alignment horizontal="right" vertical="center"/>
    </xf>
    <xf numFmtId="0" fontId="17" fillId="35" borderId="26" xfId="0" applyFont="1" applyFill="1" applyBorder="1" applyAlignment="1">
      <alignment horizontal="right" vertical="center"/>
    </xf>
    <xf numFmtId="0" fontId="74" fillId="37" borderId="27" xfId="0" applyFont="1" applyFill="1" applyBorder="1" applyAlignment="1">
      <alignment horizontal="left" vertical="center"/>
    </xf>
    <xf numFmtId="0" fontId="74" fillId="37" borderId="28" xfId="0" applyFont="1" applyFill="1" applyBorder="1" applyAlignment="1">
      <alignment horizontal="left" vertical="center"/>
    </xf>
    <xf numFmtId="0" fontId="74" fillId="37" borderId="10" xfId="0" applyFont="1" applyFill="1" applyBorder="1" applyAlignment="1">
      <alignment horizontal="left" vertical="center"/>
    </xf>
    <xf numFmtId="0" fontId="74" fillId="37" borderId="0" xfId="0" applyFont="1" applyFill="1" applyBorder="1" applyAlignment="1">
      <alignment horizontal="left" vertical="center"/>
    </xf>
    <xf numFmtId="0" fontId="74" fillId="37" borderId="25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left" wrapText="1"/>
    </xf>
    <xf numFmtId="164" fontId="74" fillId="33" borderId="34" xfId="0" applyNumberFormat="1" applyFont="1" applyFill="1" applyBorder="1" applyAlignment="1">
      <alignment horizontal="center"/>
    </xf>
    <xf numFmtId="164" fontId="74" fillId="33" borderId="0" xfId="0" applyNumberFormat="1" applyFont="1" applyFill="1" applyBorder="1" applyAlignment="1">
      <alignment horizontal="center"/>
    </xf>
    <xf numFmtId="164" fontId="74" fillId="33" borderId="11" xfId="0" applyNumberFormat="1" applyFont="1" applyFill="1" applyBorder="1" applyAlignment="1">
      <alignment horizontal="center"/>
    </xf>
    <xf numFmtId="164" fontId="74" fillId="37" borderId="30" xfId="0" applyNumberFormat="1" applyFont="1" applyFill="1" applyBorder="1" applyAlignment="1">
      <alignment horizontal="center"/>
    </xf>
    <xf numFmtId="164" fontId="74" fillId="37" borderId="31" xfId="0" applyNumberFormat="1" applyFont="1" applyFill="1" applyBorder="1" applyAlignment="1">
      <alignment horizontal="center"/>
    </xf>
    <xf numFmtId="0" fontId="74" fillId="37" borderId="35" xfId="0" applyFont="1" applyFill="1" applyBorder="1" applyAlignment="1">
      <alignment horizontal="left" vertical="center"/>
    </xf>
    <xf numFmtId="0" fontId="74" fillId="37" borderId="22" xfId="0" applyFont="1" applyFill="1" applyBorder="1" applyAlignment="1">
      <alignment horizontal="left" vertical="center"/>
    </xf>
    <xf numFmtId="164" fontId="74" fillId="37" borderId="34" xfId="0" applyNumberFormat="1" applyFont="1" applyFill="1" applyBorder="1" applyAlignment="1">
      <alignment horizontal="center"/>
    </xf>
    <xf numFmtId="164" fontId="74" fillId="37" borderId="0" xfId="0" applyNumberFormat="1" applyFont="1" applyFill="1" applyBorder="1" applyAlignment="1">
      <alignment horizontal="center"/>
    </xf>
    <xf numFmtId="164" fontId="74" fillId="37" borderId="11" xfId="0" applyNumberFormat="1" applyFont="1" applyFill="1" applyBorder="1" applyAlignment="1">
      <alignment horizontal="center"/>
    </xf>
    <xf numFmtId="0" fontId="74" fillId="33" borderId="14" xfId="0" applyFont="1" applyFill="1" applyBorder="1" applyAlignment="1">
      <alignment horizontal="left" vertical="center"/>
    </xf>
    <xf numFmtId="0" fontId="74" fillId="33" borderId="15" xfId="0" applyFont="1" applyFill="1" applyBorder="1" applyAlignment="1">
      <alignment horizontal="left" vertical="center"/>
    </xf>
    <xf numFmtId="0" fontId="74" fillId="33" borderId="36" xfId="0" applyFont="1" applyFill="1" applyBorder="1" applyAlignment="1">
      <alignment horizontal="left" vertical="center"/>
    </xf>
    <xf numFmtId="164" fontId="74" fillId="37" borderId="22" xfId="0" applyNumberFormat="1" applyFont="1" applyFill="1" applyBorder="1" applyAlignment="1">
      <alignment horizontal="center" vertical="center"/>
    </xf>
    <xf numFmtId="164" fontId="74" fillId="37" borderId="23" xfId="0" applyNumberFormat="1" applyFont="1" applyFill="1" applyBorder="1" applyAlignment="1">
      <alignment horizontal="center" vertical="center"/>
    </xf>
    <xf numFmtId="0" fontId="74" fillId="37" borderId="17" xfId="0" applyFont="1" applyFill="1" applyBorder="1" applyAlignment="1">
      <alignment horizontal="left" vertical="center"/>
    </xf>
    <xf numFmtId="0" fontId="74" fillId="33" borderId="29" xfId="0" applyFont="1" applyFill="1" applyBorder="1" applyAlignment="1">
      <alignment horizontal="left" vertical="center"/>
    </xf>
    <xf numFmtId="164" fontId="74" fillId="37" borderId="30" xfId="0" applyNumberFormat="1" applyFont="1" applyFill="1" applyBorder="1" applyAlignment="1">
      <alignment horizontal="center" vertical="center"/>
    </xf>
    <xf numFmtId="164" fontId="74" fillId="37" borderId="31" xfId="0" applyNumberFormat="1" applyFont="1" applyFill="1" applyBorder="1" applyAlignment="1">
      <alignment horizontal="center" vertical="center"/>
    </xf>
    <xf numFmtId="164" fontId="74" fillId="33" borderId="12" xfId="0" applyNumberFormat="1" applyFont="1" applyFill="1" applyBorder="1" applyAlignment="1">
      <alignment horizontal="center" vertical="center"/>
    </xf>
    <xf numFmtId="164" fontId="74" fillId="33" borderId="13" xfId="0" applyNumberFormat="1" applyFont="1" applyFill="1" applyBorder="1" applyAlignment="1">
      <alignment horizontal="center" vertical="center"/>
    </xf>
    <xf numFmtId="164" fontId="74" fillId="33" borderId="0" xfId="0" applyNumberFormat="1" applyFont="1" applyFill="1" applyBorder="1" applyAlignment="1">
      <alignment horizontal="center" vertical="center"/>
    </xf>
    <xf numFmtId="164" fontId="74" fillId="33" borderId="11" xfId="0" applyNumberFormat="1" applyFont="1" applyFill="1" applyBorder="1" applyAlignment="1">
      <alignment horizontal="center" vertical="center"/>
    </xf>
    <xf numFmtId="0" fontId="74" fillId="33" borderId="27" xfId="0" applyFont="1" applyFill="1" applyBorder="1" applyAlignment="1">
      <alignment horizontal="left" vertical="center"/>
    </xf>
    <xf numFmtId="0" fontId="74" fillId="33" borderId="17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3" borderId="13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4" fillId="33" borderId="11" xfId="0" applyFont="1" applyFill="1" applyBorder="1" applyAlignment="1">
      <alignment horizontal="center"/>
    </xf>
    <xf numFmtId="0" fontId="74" fillId="33" borderId="14" xfId="0" applyFont="1" applyFill="1" applyBorder="1" applyAlignment="1">
      <alignment horizontal="center"/>
    </xf>
    <xf numFmtId="0" fontId="74" fillId="33" borderId="15" xfId="0" applyFont="1" applyFill="1" applyBorder="1" applyAlignment="1">
      <alignment horizontal="center"/>
    </xf>
    <xf numFmtId="0" fontId="74" fillId="33" borderId="16" xfId="0" applyFont="1" applyFill="1" applyBorder="1" applyAlignment="1">
      <alignment horizontal="center"/>
    </xf>
    <xf numFmtId="0" fontId="74" fillId="37" borderId="10" xfId="0" applyFont="1" applyFill="1" applyBorder="1" applyAlignment="1">
      <alignment horizontal="left" vertical="center"/>
    </xf>
    <xf numFmtId="164" fontId="74" fillId="33" borderId="28" xfId="0" applyNumberFormat="1" applyFont="1" applyFill="1" applyBorder="1" applyAlignment="1">
      <alignment horizontal="center"/>
    </xf>
    <xf numFmtId="164" fontId="74" fillId="33" borderId="33" xfId="0" applyNumberFormat="1" applyFont="1" applyFill="1" applyBorder="1" applyAlignment="1">
      <alignment horizontal="center"/>
    </xf>
    <xf numFmtId="0" fontId="74" fillId="37" borderId="29" xfId="0" applyFont="1" applyFill="1" applyBorder="1" applyAlignment="1">
      <alignment horizontal="left" vertical="center"/>
    </xf>
    <xf numFmtId="0" fontId="74" fillId="37" borderId="30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horizontal="center" vertical="center"/>
    </xf>
    <xf numFmtId="164" fontId="74" fillId="37" borderId="12" xfId="0" applyNumberFormat="1" applyFont="1" applyFill="1" applyBorder="1" applyAlignment="1">
      <alignment horizontal="center" vertical="center"/>
    </xf>
    <xf numFmtId="164" fontId="74" fillId="37" borderId="13" xfId="0" applyNumberFormat="1" applyFont="1" applyFill="1" applyBorder="1" applyAlignment="1">
      <alignment horizontal="center" vertical="center"/>
    </xf>
    <xf numFmtId="164" fontId="74" fillId="37" borderId="15" xfId="0" applyNumberFormat="1" applyFont="1" applyFill="1" applyBorder="1" applyAlignment="1">
      <alignment horizontal="center" vertical="center"/>
    </xf>
    <xf numFmtId="164" fontId="74" fillId="37" borderId="16" xfId="0" applyNumberFormat="1" applyFont="1" applyFill="1" applyBorder="1" applyAlignment="1">
      <alignment horizontal="center" vertical="center"/>
    </xf>
    <xf numFmtId="0" fontId="74" fillId="37" borderId="14" xfId="0" applyFont="1" applyFill="1" applyBorder="1" applyAlignment="1">
      <alignment horizontal="left" vertical="center"/>
    </xf>
    <xf numFmtId="0" fontId="74" fillId="37" borderId="15" xfId="0" applyFont="1" applyFill="1" applyBorder="1" applyAlignment="1">
      <alignment horizontal="left" vertical="center"/>
    </xf>
    <xf numFmtId="0" fontId="74" fillId="37" borderId="36" xfId="0" applyFont="1" applyFill="1" applyBorder="1" applyAlignment="1">
      <alignment horizontal="left" vertical="center"/>
    </xf>
    <xf numFmtId="164" fontId="74" fillId="33" borderId="15" xfId="0" applyNumberFormat="1" applyFont="1" applyFill="1" applyBorder="1" applyAlignment="1">
      <alignment horizontal="center" vertical="center"/>
    </xf>
    <xf numFmtId="164" fontId="74" fillId="33" borderId="16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right" vertical="center"/>
    </xf>
    <xf numFmtId="164" fontId="74" fillId="33" borderId="28" xfId="0" applyNumberFormat="1" applyFont="1" applyFill="1" applyBorder="1" applyAlignment="1">
      <alignment horizontal="center" vertical="center"/>
    </xf>
    <xf numFmtId="164" fontId="74" fillId="33" borderId="33" xfId="0" applyNumberFormat="1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left" vertical="center"/>
    </xf>
    <xf numFmtId="164" fontId="17" fillId="36" borderId="12" xfId="0" applyNumberFormat="1" applyFont="1" applyFill="1" applyBorder="1" applyAlignment="1">
      <alignment horizontal="center" vertical="center"/>
    </xf>
    <xf numFmtId="164" fontId="17" fillId="36" borderId="13" xfId="0" applyNumberFormat="1" applyFont="1" applyFill="1" applyBorder="1" applyAlignment="1">
      <alignment horizontal="center" vertical="center"/>
    </xf>
    <xf numFmtId="164" fontId="74" fillId="33" borderId="37" xfId="0" applyNumberFormat="1" applyFont="1" applyFill="1" applyBorder="1" applyAlignment="1">
      <alignment horizontal="center"/>
    </xf>
    <xf numFmtId="164" fontId="74" fillId="33" borderId="15" xfId="0" applyNumberFormat="1" applyFont="1" applyFill="1" applyBorder="1" applyAlignment="1">
      <alignment horizontal="center"/>
    </xf>
    <xf numFmtId="164" fontId="74" fillId="33" borderId="16" xfId="0" applyNumberFormat="1" applyFont="1" applyFill="1" applyBorder="1" applyAlignment="1">
      <alignment horizontal="center"/>
    </xf>
    <xf numFmtId="164" fontId="74" fillId="33" borderId="34" xfId="0" applyNumberFormat="1" applyFont="1" applyFill="1" applyBorder="1" applyAlignment="1">
      <alignment horizontal="center" vertical="center"/>
    </xf>
    <xf numFmtId="164" fontId="74" fillId="37" borderId="0" xfId="0" applyNumberFormat="1" applyFont="1" applyFill="1" applyBorder="1" applyAlignment="1">
      <alignment horizontal="center" vertical="center"/>
    </xf>
    <xf numFmtId="164" fontId="74" fillId="37" borderId="11" xfId="0" applyNumberFormat="1" applyFont="1" applyFill="1" applyBorder="1" applyAlignment="1">
      <alignment horizontal="center" vertical="center"/>
    </xf>
    <xf numFmtId="164" fontId="74" fillId="33" borderId="37" xfId="0" applyNumberFormat="1" applyFont="1" applyFill="1" applyBorder="1" applyAlignment="1">
      <alignment horizontal="center" vertical="center"/>
    </xf>
    <xf numFmtId="0" fontId="74" fillId="37" borderId="29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17" fillId="35" borderId="17" xfId="0" applyFont="1" applyFill="1" applyBorder="1" applyAlignment="1">
      <alignment horizontal="right" vertical="center"/>
    </xf>
    <xf numFmtId="0" fontId="17" fillId="35" borderId="12" xfId="0" applyFont="1" applyFill="1" applyBorder="1" applyAlignment="1">
      <alignment horizontal="right" vertical="center"/>
    </xf>
    <xf numFmtId="0" fontId="17" fillId="35" borderId="24" xfId="0" applyFont="1" applyFill="1" applyBorder="1" applyAlignment="1">
      <alignment horizontal="right" vertical="center"/>
    </xf>
    <xf numFmtId="0" fontId="74" fillId="33" borderId="35" xfId="0" applyFont="1" applyFill="1" applyBorder="1" applyAlignment="1">
      <alignment horizontal="left" vertical="center"/>
    </xf>
    <xf numFmtId="0" fontId="74" fillId="33" borderId="22" xfId="0" applyFont="1" applyFill="1" applyBorder="1" applyAlignment="1">
      <alignment horizontal="left" vertical="center"/>
    </xf>
    <xf numFmtId="0" fontId="10" fillId="34" borderId="0" xfId="0" applyNumberFormat="1" applyFont="1" applyFill="1" applyBorder="1" applyAlignment="1">
      <alignment horizontal="left" vertical="center"/>
    </xf>
    <xf numFmtId="164" fontId="74" fillId="37" borderId="34" xfId="0" applyNumberFormat="1" applyFont="1" applyFill="1" applyBorder="1" applyAlignment="1">
      <alignment horizontal="center" vertical="center"/>
    </xf>
    <xf numFmtId="0" fontId="74" fillId="37" borderId="35" xfId="0" applyFont="1" applyFill="1" applyBorder="1" applyAlignment="1">
      <alignment horizontal="left" vertical="center"/>
    </xf>
    <xf numFmtId="0" fontId="74" fillId="37" borderId="27" xfId="0" applyFont="1" applyFill="1" applyBorder="1" applyAlignment="1">
      <alignment horizontal="left" vertical="center"/>
    </xf>
    <xf numFmtId="164" fontId="74" fillId="37" borderId="28" xfId="0" applyNumberFormat="1" applyFont="1" applyFill="1" applyBorder="1" applyAlignment="1">
      <alignment horizontal="center"/>
    </xf>
    <xf numFmtId="164" fontId="74" fillId="37" borderId="33" xfId="0" applyNumberFormat="1" applyFont="1" applyFill="1" applyBorder="1" applyAlignment="1">
      <alignment horizontal="center"/>
    </xf>
    <xf numFmtId="0" fontId="18" fillId="34" borderId="0" xfId="0" applyFont="1" applyFill="1" applyBorder="1" applyAlignment="1">
      <alignment horizontal="right" vertical="center"/>
    </xf>
    <xf numFmtId="0" fontId="18" fillId="34" borderId="0" xfId="0" applyFont="1" applyFill="1" applyBorder="1" applyAlignment="1">
      <alignment horizontal="left" vertical="center"/>
    </xf>
    <xf numFmtId="0" fontId="75" fillId="34" borderId="0" xfId="0" applyFont="1" applyFill="1" applyBorder="1" applyAlignment="1">
      <alignment horizontal="right" vertical="center"/>
    </xf>
    <xf numFmtId="0" fontId="80" fillId="34" borderId="0" xfId="42" applyFont="1" applyFill="1" applyBorder="1" applyAlignment="1" applyProtection="1">
      <alignment horizontal="left"/>
      <protection/>
    </xf>
    <xf numFmtId="0" fontId="85" fillId="34" borderId="0" xfId="42" applyFont="1" applyFill="1" applyBorder="1" applyAlignment="1" applyProtection="1">
      <alignment horizontal="left"/>
      <protection/>
    </xf>
    <xf numFmtId="164" fontId="86" fillId="33" borderId="0" xfId="0" applyNumberFormat="1" applyFont="1" applyFill="1" applyBorder="1" applyAlignment="1">
      <alignment horizontal="right" vertical="center"/>
    </xf>
    <xf numFmtId="0" fontId="86" fillId="33" borderId="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30.jpeg" /><Relationship Id="rId30" Type="http://schemas.openxmlformats.org/officeDocument/2006/relationships/image" Target="../media/image31.jpeg" /><Relationship Id="rId31" Type="http://schemas.openxmlformats.org/officeDocument/2006/relationships/image" Target="../media/image32.jpeg" /><Relationship Id="rId32" Type="http://schemas.openxmlformats.org/officeDocument/2006/relationships/image" Target="../media/image33.jpeg" /><Relationship Id="rId33" Type="http://schemas.openxmlformats.org/officeDocument/2006/relationships/image" Target="../media/image34.jpeg" /><Relationship Id="rId34" Type="http://schemas.openxmlformats.org/officeDocument/2006/relationships/image" Target="../media/image35.jpeg" /><Relationship Id="rId35" Type="http://schemas.openxmlformats.org/officeDocument/2006/relationships/image" Target="../media/image36.jpeg" /><Relationship Id="rId36" Type="http://schemas.openxmlformats.org/officeDocument/2006/relationships/image" Target="../media/image37.jpeg" /><Relationship Id="rId37" Type="http://schemas.openxmlformats.org/officeDocument/2006/relationships/image" Target="../media/image38.jpeg" /><Relationship Id="rId38" Type="http://schemas.openxmlformats.org/officeDocument/2006/relationships/image" Target="../media/image39.jpeg" /><Relationship Id="rId39" Type="http://schemas.openxmlformats.org/officeDocument/2006/relationships/image" Target="../media/image40.jpeg" /><Relationship Id="rId40" Type="http://schemas.openxmlformats.org/officeDocument/2006/relationships/image" Target="../media/image41.png" /><Relationship Id="rId41" Type="http://schemas.openxmlformats.org/officeDocument/2006/relationships/image" Target="../media/image4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139</xdr:row>
      <xdr:rowOff>114300</xdr:rowOff>
    </xdr:from>
    <xdr:to>
      <xdr:col>10</xdr:col>
      <xdr:colOff>76200</xdr:colOff>
      <xdr:row>143</xdr:row>
      <xdr:rowOff>66675</xdr:rowOff>
    </xdr:to>
    <xdr:pic>
      <xdr:nvPicPr>
        <xdr:cNvPr id="1" name="Рисунок 143" descr="вар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755225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104775</xdr:colOff>
      <xdr:row>154</xdr:row>
      <xdr:rowOff>47625</xdr:rowOff>
    </xdr:from>
    <xdr:to>
      <xdr:col>26</xdr:col>
      <xdr:colOff>76200</xdr:colOff>
      <xdr:row>158</xdr:row>
      <xdr:rowOff>19050</xdr:rowOff>
    </xdr:to>
    <xdr:pic>
      <xdr:nvPicPr>
        <xdr:cNvPr id="2" name="Рисунок 147" descr="вар.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51174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154</xdr:row>
      <xdr:rowOff>85725</xdr:rowOff>
    </xdr:from>
    <xdr:to>
      <xdr:col>41</xdr:col>
      <xdr:colOff>38100</xdr:colOff>
      <xdr:row>158</xdr:row>
      <xdr:rowOff>28575</xdr:rowOff>
    </xdr:to>
    <xdr:pic>
      <xdr:nvPicPr>
        <xdr:cNvPr id="3" name="Рисунок 148" descr="вар.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5155525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75</xdr:row>
      <xdr:rowOff>9525</xdr:rowOff>
    </xdr:from>
    <xdr:to>
      <xdr:col>10</xdr:col>
      <xdr:colOff>38100</xdr:colOff>
      <xdr:row>78</xdr:row>
      <xdr:rowOff>19050</xdr:rowOff>
    </xdr:to>
    <xdr:pic>
      <xdr:nvPicPr>
        <xdr:cNvPr id="4" name="Рисунок 152" descr="вар.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" y="12287250"/>
          <a:ext cx="647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74</xdr:row>
      <xdr:rowOff>57150</xdr:rowOff>
    </xdr:from>
    <xdr:to>
      <xdr:col>26</xdr:col>
      <xdr:colOff>38100</xdr:colOff>
      <xdr:row>78</xdr:row>
      <xdr:rowOff>142875</xdr:rowOff>
    </xdr:to>
    <xdr:pic>
      <xdr:nvPicPr>
        <xdr:cNvPr id="5" name="Рисунок 153" descr="вар.7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7025" y="12172950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139</xdr:row>
      <xdr:rowOff>19050</xdr:rowOff>
    </xdr:from>
    <xdr:to>
      <xdr:col>41</xdr:col>
      <xdr:colOff>85725</xdr:colOff>
      <xdr:row>143</xdr:row>
      <xdr:rowOff>104775</xdr:rowOff>
    </xdr:to>
    <xdr:pic>
      <xdr:nvPicPr>
        <xdr:cNvPr id="6" name="Рисунок 154" descr="вар.8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24425" y="226599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133350</xdr:colOff>
      <xdr:row>221</xdr:row>
      <xdr:rowOff>19050</xdr:rowOff>
    </xdr:from>
    <xdr:to>
      <xdr:col>40</xdr:col>
      <xdr:colOff>47625</xdr:colOff>
      <xdr:row>226</xdr:row>
      <xdr:rowOff>28575</xdr:rowOff>
    </xdr:to>
    <xdr:pic>
      <xdr:nvPicPr>
        <xdr:cNvPr id="7" name="Рисунок 158" descr="вар.9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33975" y="35937825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221</xdr:row>
      <xdr:rowOff>19050</xdr:rowOff>
    </xdr:from>
    <xdr:to>
      <xdr:col>25</xdr:col>
      <xdr:colOff>28575</xdr:colOff>
      <xdr:row>226</xdr:row>
      <xdr:rowOff>76200</xdr:rowOff>
    </xdr:to>
    <xdr:pic>
      <xdr:nvPicPr>
        <xdr:cNvPr id="8" name="Рисунок 159" descr="вар.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19425" y="35937825"/>
          <a:ext cx="58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222</xdr:row>
      <xdr:rowOff>28575</xdr:rowOff>
    </xdr:from>
    <xdr:to>
      <xdr:col>10</xdr:col>
      <xdr:colOff>85725</xdr:colOff>
      <xdr:row>226</xdr:row>
      <xdr:rowOff>47625</xdr:rowOff>
    </xdr:to>
    <xdr:pic>
      <xdr:nvPicPr>
        <xdr:cNvPr id="9" name="Рисунок 160" descr="вар.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3610927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103</xdr:row>
      <xdr:rowOff>142875</xdr:rowOff>
    </xdr:from>
    <xdr:to>
      <xdr:col>11</xdr:col>
      <xdr:colOff>19050</xdr:colOff>
      <xdr:row>107</xdr:row>
      <xdr:rowOff>47625</xdr:rowOff>
    </xdr:to>
    <xdr:pic>
      <xdr:nvPicPr>
        <xdr:cNvPr id="10" name="Рисунок 181" descr="вар.1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4375" y="16954500"/>
          <a:ext cx="876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154</xdr:row>
      <xdr:rowOff>47625</xdr:rowOff>
    </xdr:from>
    <xdr:to>
      <xdr:col>11</xdr:col>
      <xdr:colOff>76200</xdr:colOff>
      <xdr:row>157</xdr:row>
      <xdr:rowOff>95250</xdr:rowOff>
    </xdr:to>
    <xdr:pic>
      <xdr:nvPicPr>
        <xdr:cNvPr id="11" name="Рисунок 182" descr="вар.1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7225" y="25117425"/>
          <a:ext cx="990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85725</xdr:colOff>
      <xdr:row>233</xdr:row>
      <xdr:rowOff>104775</xdr:rowOff>
    </xdr:from>
    <xdr:to>
      <xdr:col>42</xdr:col>
      <xdr:colOff>76200</xdr:colOff>
      <xdr:row>239</xdr:row>
      <xdr:rowOff>57150</xdr:rowOff>
    </xdr:to>
    <xdr:pic>
      <xdr:nvPicPr>
        <xdr:cNvPr id="12" name="Рисунок 183" descr="вар.1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00600" y="37966650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88</xdr:row>
      <xdr:rowOff>85725</xdr:rowOff>
    </xdr:from>
    <xdr:to>
      <xdr:col>10</xdr:col>
      <xdr:colOff>76200</xdr:colOff>
      <xdr:row>92</xdr:row>
      <xdr:rowOff>133350</xdr:rowOff>
    </xdr:to>
    <xdr:pic>
      <xdr:nvPicPr>
        <xdr:cNvPr id="13" name="Рисунок 184" descr="вар.13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1525" y="14468475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133350</xdr:colOff>
      <xdr:row>139</xdr:row>
      <xdr:rowOff>0</xdr:rowOff>
    </xdr:from>
    <xdr:to>
      <xdr:col>26</xdr:col>
      <xdr:colOff>38100</xdr:colOff>
      <xdr:row>143</xdr:row>
      <xdr:rowOff>152400</xdr:rowOff>
    </xdr:to>
    <xdr:pic>
      <xdr:nvPicPr>
        <xdr:cNvPr id="14" name="Рисунок 185" descr="вар.14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22640925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104775</xdr:colOff>
      <xdr:row>88</xdr:row>
      <xdr:rowOff>9525</xdr:rowOff>
    </xdr:from>
    <xdr:to>
      <xdr:col>41</xdr:col>
      <xdr:colOff>9525</xdr:colOff>
      <xdr:row>92</xdr:row>
      <xdr:rowOff>95250</xdr:rowOff>
    </xdr:to>
    <xdr:pic>
      <xdr:nvPicPr>
        <xdr:cNvPr id="15" name="Рисунок 187" descr="вар.16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62525" y="14392275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9525</xdr:colOff>
      <xdr:row>204</xdr:row>
      <xdr:rowOff>9525</xdr:rowOff>
    </xdr:from>
    <xdr:to>
      <xdr:col>40</xdr:col>
      <xdr:colOff>133350</xdr:colOff>
      <xdr:row>208</xdr:row>
      <xdr:rowOff>142875</xdr:rowOff>
    </xdr:to>
    <xdr:pic>
      <xdr:nvPicPr>
        <xdr:cNvPr id="16" name="Рисунок 188" descr="вар.17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10150" y="3317557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</xdr:colOff>
      <xdr:row>204</xdr:row>
      <xdr:rowOff>76200</xdr:rowOff>
    </xdr:from>
    <xdr:to>
      <xdr:col>26</xdr:col>
      <xdr:colOff>114300</xdr:colOff>
      <xdr:row>208</xdr:row>
      <xdr:rowOff>85725</xdr:rowOff>
    </xdr:to>
    <xdr:pic>
      <xdr:nvPicPr>
        <xdr:cNvPr id="17" name="Рисунок 189" descr="вар.18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62250" y="33242250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9525</xdr:colOff>
      <xdr:row>168</xdr:row>
      <xdr:rowOff>66675</xdr:rowOff>
    </xdr:from>
    <xdr:to>
      <xdr:col>42</xdr:col>
      <xdr:colOff>0</xdr:colOff>
      <xdr:row>173</xdr:row>
      <xdr:rowOff>85725</xdr:rowOff>
    </xdr:to>
    <xdr:pic>
      <xdr:nvPicPr>
        <xdr:cNvPr id="18" name="Рисунок 144" descr="вар.27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67275" y="27403425"/>
          <a:ext cx="1133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168</xdr:row>
      <xdr:rowOff>152400</xdr:rowOff>
    </xdr:from>
    <xdr:to>
      <xdr:col>26</xdr:col>
      <xdr:colOff>133350</xdr:colOff>
      <xdr:row>173</xdr:row>
      <xdr:rowOff>0</xdr:rowOff>
    </xdr:to>
    <xdr:pic>
      <xdr:nvPicPr>
        <xdr:cNvPr id="19" name="Рисунок 146" descr="вар.2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43200" y="27489150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9525</xdr:colOff>
      <xdr:row>102</xdr:row>
      <xdr:rowOff>152400</xdr:rowOff>
    </xdr:from>
    <xdr:to>
      <xdr:col>41</xdr:col>
      <xdr:colOff>133350</xdr:colOff>
      <xdr:row>108</xdr:row>
      <xdr:rowOff>47625</xdr:rowOff>
    </xdr:to>
    <xdr:pic>
      <xdr:nvPicPr>
        <xdr:cNvPr id="20" name="Рисунок 148" descr="вар.19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67275" y="16802100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103</xdr:row>
      <xdr:rowOff>85725</xdr:rowOff>
    </xdr:from>
    <xdr:to>
      <xdr:col>27</xdr:col>
      <xdr:colOff>28575</xdr:colOff>
      <xdr:row>107</xdr:row>
      <xdr:rowOff>85725</xdr:rowOff>
    </xdr:to>
    <xdr:pic>
      <xdr:nvPicPr>
        <xdr:cNvPr id="21" name="Рисунок 150" descr="вар.20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695575" y="16897350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0</xdr:colOff>
      <xdr:row>74</xdr:row>
      <xdr:rowOff>19050</xdr:rowOff>
    </xdr:from>
    <xdr:to>
      <xdr:col>41</xdr:col>
      <xdr:colOff>9525</xdr:colOff>
      <xdr:row>78</xdr:row>
      <xdr:rowOff>123825</xdr:rowOff>
    </xdr:to>
    <xdr:pic>
      <xdr:nvPicPr>
        <xdr:cNvPr id="22" name="Рисунок 152" descr="вар.23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00625" y="12134850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88</xdr:row>
      <xdr:rowOff>47625</xdr:rowOff>
    </xdr:from>
    <xdr:to>
      <xdr:col>26</xdr:col>
      <xdr:colOff>9525</xdr:colOff>
      <xdr:row>92</xdr:row>
      <xdr:rowOff>114300</xdr:rowOff>
    </xdr:to>
    <xdr:pic>
      <xdr:nvPicPr>
        <xdr:cNvPr id="23" name="Рисунок 154" descr="вар.26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00" y="14430375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204</xdr:row>
      <xdr:rowOff>9525</xdr:rowOff>
    </xdr:from>
    <xdr:to>
      <xdr:col>11</xdr:col>
      <xdr:colOff>95250</xdr:colOff>
      <xdr:row>208</xdr:row>
      <xdr:rowOff>142875</xdr:rowOff>
    </xdr:to>
    <xdr:pic>
      <xdr:nvPicPr>
        <xdr:cNvPr id="24" name="Рисунок 157" descr="вар.24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9600" y="33175575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234</xdr:row>
      <xdr:rowOff>19050</xdr:rowOff>
    </xdr:from>
    <xdr:to>
      <xdr:col>25</xdr:col>
      <xdr:colOff>114300</xdr:colOff>
      <xdr:row>238</xdr:row>
      <xdr:rowOff>123825</xdr:rowOff>
    </xdr:to>
    <xdr:pic>
      <xdr:nvPicPr>
        <xdr:cNvPr id="25" name="Рисунок 159" descr="вар.25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380428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233</xdr:row>
      <xdr:rowOff>142875</xdr:rowOff>
    </xdr:from>
    <xdr:to>
      <xdr:col>11</xdr:col>
      <xdr:colOff>38100</xdr:colOff>
      <xdr:row>239</xdr:row>
      <xdr:rowOff>9525</xdr:rowOff>
    </xdr:to>
    <xdr:pic>
      <xdr:nvPicPr>
        <xdr:cNvPr id="26" name="Рисунок 161" descr="вар.22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85800" y="3800475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168</xdr:row>
      <xdr:rowOff>114300</xdr:rowOff>
    </xdr:from>
    <xdr:to>
      <xdr:col>10</xdr:col>
      <xdr:colOff>123825</xdr:colOff>
      <xdr:row>173</xdr:row>
      <xdr:rowOff>47625</xdr:rowOff>
    </xdr:to>
    <xdr:pic>
      <xdr:nvPicPr>
        <xdr:cNvPr id="27" name="Рисунок 163" descr="вар.15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3425" y="27451050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17</xdr:row>
      <xdr:rowOff>38100</xdr:rowOff>
    </xdr:from>
    <xdr:to>
      <xdr:col>8</xdr:col>
      <xdr:colOff>95250</xdr:colOff>
      <xdr:row>22</xdr:row>
      <xdr:rowOff>123825</xdr:rowOff>
    </xdr:to>
    <xdr:pic>
      <xdr:nvPicPr>
        <xdr:cNvPr id="28" name="Рисунок 2" descr="Бук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2900" y="2924175"/>
          <a:ext cx="895350" cy="8953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9</xdr:col>
      <xdr:colOff>57150</xdr:colOff>
      <xdr:row>17</xdr:row>
      <xdr:rowOff>38100</xdr:rowOff>
    </xdr:from>
    <xdr:to>
      <xdr:col>15</xdr:col>
      <xdr:colOff>95250</xdr:colOff>
      <xdr:row>22</xdr:row>
      <xdr:rowOff>123825</xdr:rowOff>
    </xdr:to>
    <xdr:pic>
      <xdr:nvPicPr>
        <xdr:cNvPr id="29" name="Рисунок 3" descr="Вишня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343025" y="2924175"/>
          <a:ext cx="895350" cy="8953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16</xdr:col>
      <xdr:colOff>57150</xdr:colOff>
      <xdr:row>17</xdr:row>
      <xdr:rowOff>38100</xdr:rowOff>
    </xdr:from>
    <xdr:to>
      <xdr:col>22</xdr:col>
      <xdr:colOff>95250</xdr:colOff>
      <xdr:row>22</xdr:row>
      <xdr:rowOff>123825</xdr:rowOff>
    </xdr:to>
    <xdr:pic>
      <xdr:nvPicPr>
        <xdr:cNvPr id="30" name="Рисунок 4" descr="Ольха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343150" y="2924175"/>
          <a:ext cx="895350" cy="8953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23</xdr:col>
      <xdr:colOff>57150</xdr:colOff>
      <xdr:row>17</xdr:row>
      <xdr:rowOff>38100</xdr:rowOff>
    </xdr:from>
    <xdr:to>
      <xdr:col>29</xdr:col>
      <xdr:colOff>95250</xdr:colOff>
      <xdr:row>22</xdr:row>
      <xdr:rowOff>123825</xdr:rowOff>
    </xdr:to>
    <xdr:pic>
      <xdr:nvPicPr>
        <xdr:cNvPr id="31" name="Рисунок 5" descr="Орех Итальянский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343275" y="2924175"/>
          <a:ext cx="895350" cy="8953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30</xdr:col>
      <xdr:colOff>57150</xdr:colOff>
      <xdr:row>17</xdr:row>
      <xdr:rowOff>38100</xdr:rowOff>
    </xdr:from>
    <xdr:to>
      <xdr:col>36</xdr:col>
      <xdr:colOff>95250</xdr:colOff>
      <xdr:row>22</xdr:row>
      <xdr:rowOff>123825</xdr:rowOff>
    </xdr:to>
    <xdr:pic>
      <xdr:nvPicPr>
        <xdr:cNvPr id="32" name="Рисунок 6" descr="Яблоня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343400" y="2924175"/>
          <a:ext cx="895350" cy="8953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9</xdr:col>
      <xdr:colOff>57150</xdr:colOff>
      <xdr:row>25</xdr:row>
      <xdr:rowOff>47625</xdr:rowOff>
    </xdr:from>
    <xdr:to>
      <xdr:col>15</xdr:col>
      <xdr:colOff>95250</xdr:colOff>
      <xdr:row>30</xdr:row>
      <xdr:rowOff>133350</xdr:rowOff>
    </xdr:to>
    <xdr:pic>
      <xdr:nvPicPr>
        <xdr:cNvPr id="33" name="Рисунок 7" descr="Дуб Молочный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43025" y="4229100"/>
          <a:ext cx="895350" cy="8953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37</xdr:col>
      <xdr:colOff>57150</xdr:colOff>
      <xdr:row>17</xdr:row>
      <xdr:rowOff>38100</xdr:rowOff>
    </xdr:from>
    <xdr:to>
      <xdr:col>43</xdr:col>
      <xdr:colOff>95250</xdr:colOff>
      <xdr:row>22</xdr:row>
      <xdr:rowOff>123825</xdr:rowOff>
    </xdr:to>
    <xdr:pic>
      <xdr:nvPicPr>
        <xdr:cNvPr id="34" name="Рисунок 8" descr="Орех Экко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343525" y="2924175"/>
          <a:ext cx="895350" cy="8953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16</xdr:col>
      <xdr:colOff>57150</xdr:colOff>
      <xdr:row>25</xdr:row>
      <xdr:rowOff>47625</xdr:rowOff>
    </xdr:from>
    <xdr:to>
      <xdr:col>22</xdr:col>
      <xdr:colOff>95250</xdr:colOff>
      <xdr:row>30</xdr:row>
      <xdr:rowOff>133350</xdr:rowOff>
    </xdr:to>
    <xdr:pic>
      <xdr:nvPicPr>
        <xdr:cNvPr id="35" name="Рисунок 9" descr="Дуб 1134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343150" y="4229100"/>
          <a:ext cx="895350" cy="8953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23</xdr:col>
      <xdr:colOff>57150</xdr:colOff>
      <xdr:row>25</xdr:row>
      <xdr:rowOff>47625</xdr:rowOff>
    </xdr:from>
    <xdr:to>
      <xdr:col>29</xdr:col>
      <xdr:colOff>95250</xdr:colOff>
      <xdr:row>30</xdr:row>
      <xdr:rowOff>133350</xdr:rowOff>
    </xdr:to>
    <xdr:pic>
      <xdr:nvPicPr>
        <xdr:cNvPr id="36" name="Рисунок 10" descr="Клен Танзау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43275" y="4229100"/>
          <a:ext cx="895350" cy="8953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30</xdr:col>
      <xdr:colOff>57150</xdr:colOff>
      <xdr:row>25</xdr:row>
      <xdr:rowOff>47625</xdr:rowOff>
    </xdr:from>
    <xdr:to>
      <xdr:col>36</xdr:col>
      <xdr:colOff>95250</xdr:colOff>
      <xdr:row>30</xdr:row>
      <xdr:rowOff>133350</xdr:rowOff>
    </xdr:to>
    <xdr:pic>
      <xdr:nvPicPr>
        <xdr:cNvPr id="37" name="Рисунок 11" descr="Венге Замбези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343400" y="4229100"/>
          <a:ext cx="895350" cy="8953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37</xdr:col>
      <xdr:colOff>57150</xdr:colOff>
      <xdr:row>25</xdr:row>
      <xdr:rowOff>47625</xdr:rowOff>
    </xdr:from>
    <xdr:to>
      <xdr:col>43</xdr:col>
      <xdr:colOff>95250</xdr:colOff>
      <xdr:row>30</xdr:row>
      <xdr:rowOff>133350</xdr:rowOff>
    </xdr:to>
    <xdr:pic>
      <xdr:nvPicPr>
        <xdr:cNvPr id="38" name="Рисунок 12" descr="Серый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343525" y="4229100"/>
          <a:ext cx="895350" cy="8953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2</xdr:col>
      <xdr:colOff>57150</xdr:colOff>
      <xdr:row>25</xdr:row>
      <xdr:rowOff>47625</xdr:rowOff>
    </xdr:from>
    <xdr:to>
      <xdr:col>8</xdr:col>
      <xdr:colOff>95250</xdr:colOff>
      <xdr:row>30</xdr:row>
      <xdr:rowOff>133350</xdr:rowOff>
    </xdr:to>
    <xdr:pic>
      <xdr:nvPicPr>
        <xdr:cNvPr id="39" name="Рисунок 13" descr="Белый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42900" y="4229100"/>
          <a:ext cx="895350" cy="8953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1</xdr:col>
      <xdr:colOff>9525</xdr:colOff>
      <xdr:row>66</xdr:row>
      <xdr:rowOff>28575</xdr:rowOff>
    </xdr:from>
    <xdr:to>
      <xdr:col>4</xdr:col>
      <xdr:colOff>104775</xdr:colOff>
      <xdr:row>69</xdr:row>
      <xdr:rowOff>133350</xdr:rowOff>
    </xdr:to>
    <xdr:pic>
      <xdr:nvPicPr>
        <xdr:cNvPr id="40" name="Рисунок 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52400" y="108489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131</xdr:row>
      <xdr:rowOff>28575</xdr:rowOff>
    </xdr:from>
    <xdr:to>
      <xdr:col>4</xdr:col>
      <xdr:colOff>133350</xdr:colOff>
      <xdr:row>134</xdr:row>
      <xdr:rowOff>133350</xdr:rowOff>
    </xdr:to>
    <xdr:pic>
      <xdr:nvPicPr>
        <xdr:cNvPr id="41" name="Рисунок 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80975" y="2137410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196</xdr:row>
      <xdr:rowOff>28575</xdr:rowOff>
    </xdr:from>
    <xdr:to>
      <xdr:col>4</xdr:col>
      <xdr:colOff>104775</xdr:colOff>
      <xdr:row>199</xdr:row>
      <xdr:rowOff>133350</xdr:rowOff>
    </xdr:to>
    <xdr:pic>
      <xdr:nvPicPr>
        <xdr:cNvPr id="42" name="Рисунок 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52400" y="318992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14</xdr:col>
      <xdr:colOff>38100</xdr:colOff>
      <xdr:row>10</xdr:row>
      <xdr:rowOff>19050</xdr:rowOff>
    </xdr:to>
    <xdr:pic>
      <xdr:nvPicPr>
        <xdr:cNvPr id="43" name="Рисунок 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42875" y="209550"/>
          <a:ext cx="1895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x-m@mail.ru" TargetMode="External" /><Relationship Id="rId2" Type="http://schemas.openxmlformats.org/officeDocument/2006/relationships/hyperlink" Target="http://prox-m.nethouse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P261"/>
  <sheetViews>
    <sheetView tabSelected="1" zoomScale="115" zoomScaleNormal="115" zoomScaleSheetLayoutView="100" workbookViewId="0" topLeftCell="A1">
      <selection activeCell="BB9" sqref="BB9"/>
    </sheetView>
  </sheetViews>
  <sheetFormatPr defaultColWidth="9.140625" defaultRowHeight="15"/>
  <cols>
    <col min="1" max="31" width="2.140625" style="1" customWidth="1"/>
    <col min="32" max="36" width="2.140625" style="2" customWidth="1"/>
    <col min="37" max="47" width="2.140625" style="1" customWidth="1"/>
    <col min="48" max="48" width="2.140625" style="98" customWidth="1"/>
    <col min="49" max="98" width="2.140625" style="1" customWidth="1"/>
    <col min="99" max="16384" width="9.140625" style="1" customWidth="1"/>
  </cols>
  <sheetData>
    <row r="1" spans="1:69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V1" s="123"/>
      <c r="AW1" s="277">
        <v>50</v>
      </c>
      <c r="AX1" s="277"/>
      <c r="AY1" s="277"/>
      <c r="AZ1" s="278" t="s">
        <v>5</v>
      </c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124"/>
      <c r="BP1" s="124"/>
      <c r="BQ1" s="124"/>
    </row>
    <row r="2" spans="1:69" ht="12.7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1"/>
      <c r="X2" s="82"/>
      <c r="Y2" s="82"/>
      <c r="Z2" s="82"/>
      <c r="AA2" s="82"/>
      <c r="AB2" s="82"/>
      <c r="AC2" s="82"/>
      <c r="AD2" s="83"/>
      <c r="AE2" s="84"/>
      <c r="AF2" s="118"/>
      <c r="AG2" s="118"/>
      <c r="AH2" s="118"/>
      <c r="AI2" s="118"/>
      <c r="AJ2" s="130" t="s">
        <v>140</v>
      </c>
      <c r="AK2" s="130"/>
      <c r="AL2" s="130"/>
      <c r="AM2" s="130"/>
      <c r="AN2" s="130"/>
      <c r="AO2" s="130"/>
      <c r="AP2" s="130"/>
      <c r="AQ2" s="130"/>
      <c r="AR2" s="130"/>
      <c r="AS2" s="130"/>
      <c r="AT2" s="50"/>
      <c r="AV2" s="123"/>
      <c r="AW2" s="277"/>
      <c r="AX2" s="277"/>
      <c r="AY2" s="277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124"/>
      <c r="BP2" s="124"/>
      <c r="BQ2" s="124"/>
    </row>
    <row r="3" spans="1:69" ht="12.75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7"/>
      <c r="X3" s="88"/>
      <c r="Y3" s="88"/>
      <c r="Z3" s="88"/>
      <c r="AA3" s="88"/>
      <c r="AB3" s="88"/>
      <c r="AC3" s="88"/>
      <c r="AD3" s="89"/>
      <c r="AE3" s="89"/>
      <c r="AF3" s="119"/>
      <c r="AG3" s="119"/>
      <c r="AH3" s="119"/>
      <c r="AI3" s="119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20"/>
      <c r="AV3" s="123"/>
      <c r="AW3" s="277"/>
      <c r="AX3" s="277"/>
      <c r="AY3" s="277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124"/>
      <c r="BP3" s="124"/>
      <c r="BQ3" s="124"/>
    </row>
    <row r="4" spans="1:69" ht="12.7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8"/>
      <c r="X4" s="77"/>
      <c r="Y4" s="77"/>
      <c r="Z4" s="77"/>
      <c r="AA4" s="77"/>
      <c r="AB4" s="77"/>
      <c r="AC4" s="77"/>
      <c r="AD4" s="77"/>
      <c r="AE4" s="77"/>
      <c r="AF4" s="121"/>
      <c r="AG4" s="121"/>
      <c r="AH4" s="121"/>
      <c r="AI4" s="121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0"/>
      <c r="AV4" s="123"/>
      <c r="AW4" s="277"/>
      <c r="AX4" s="277"/>
      <c r="AY4" s="277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124"/>
      <c r="BP4" s="124"/>
      <c r="BQ4" s="124"/>
    </row>
    <row r="5" spans="1:69" ht="12.75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90"/>
      <c r="W5" s="77"/>
      <c r="X5" s="77"/>
      <c r="Y5" s="77"/>
      <c r="Z5" s="77"/>
      <c r="AA5" s="77"/>
      <c r="AB5" s="77"/>
      <c r="AC5" s="77"/>
      <c r="AD5" s="77"/>
      <c r="AH5" s="132" t="s">
        <v>130</v>
      </c>
      <c r="AI5" s="132"/>
      <c r="AJ5" s="132"/>
      <c r="AK5" s="132"/>
      <c r="AL5" s="136" t="s">
        <v>141</v>
      </c>
      <c r="AM5" s="136"/>
      <c r="AN5" s="136"/>
      <c r="AO5" s="136"/>
      <c r="AP5" s="136"/>
      <c r="AQ5" s="136"/>
      <c r="AR5" s="136"/>
      <c r="AS5" s="136"/>
      <c r="AT5" s="7"/>
      <c r="AV5" s="123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</row>
    <row r="6" spans="1:69" ht="15" customHeigh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L6" s="136" t="s">
        <v>135</v>
      </c>
      <c r="AM6" s="136"/>
      <c r="AN6" s="136"/>
      <c r="AO6" s="136"/>
      <c r="AP6" s="136"/>
      <c r="AQ6" s="136"/>
      <c r="AR6" s="136"/>
      <c r="AS6" s="136"/>
      <c r="AT6" s="7"/>
      <c r="AV6" s="123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</row>
    <row r="7" spans="1:69" ht="12.7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  <c r="X7" s="77"/>
      <c r="Y7" s="77"/>
      <c r="Z7" s="77"/>
      <c r="AA7" s="77"/>
      <c r="AB7" s="77"/>
      <c r="AC7" s="77"/>
      <c r="AD7" s="77"/>
      <c r="AE7" s="77"/>
      <c r="AF7" s="274" t="s">
        <v>131</v>
      </c>
      <c r="AG7" s="274"/>
      <c r="AH7" s="274"/>
      <c r="AI7" s="274"/>
      <c r="AJ7" s="274"/>
      <c r="AK7" s="274"/>
      <c r="AL7" s="275" t="s">
        <v>138</v>
      </c>
      <c r="AM7" s="276"/>
      <c r="AN7" s="276"/>
      <c r="AO7" s="276"/>
      <c r="AP7" s="276"/>
      <c r="AQ7" s="276"/>
      <c r="AR7" s="276"/>
      <c r="AS7" s="276"/>
      <c r="AT7" s="7"/>
      <c r="AV7" s="123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</row>
    <row r="8" spans="1:69" s="8" customFormat="1" ht="12.75" customHeight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117"/>
      <c r="R8" s="117"/>
      <c r="S8" s="117" t="s">
        <v>139</v>
      </c>
      <c r="T8" s="127" t="s">
        <v>143</v>
      </c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9"/>
      <c r="AV8" s="125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</row>
    <row r="9" spans="1:48" s="8" customFormat="1" ht="12.75" customHeight="1">
      <c r="A9" s="91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17"/>
      <c r="R9" s="117"/>
      <c r="S9" s="117"/>
      <c r="T9" s="127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9"/>
      <c r="AV9" s="99"/>
    </row>
    <row r="10" spans="1:48" s="8" customFormat="1" ht="16.5" customHeight="1">
      <c r="A10" s="91"/>
      <c r="Q10" s="117"/>
      <c r="R10" s="117"/>
      <c r="S10" s="117"/>
      <c r="T10" s="127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9"/>
      <c r="AV10" s="99"/>
    </row>
    <row r="11" spans="1:48" s="8" customFormat="1" ht="17.25" customHeight="1">
      <c r="A11" s="85"/>
      <c r="B11" s="133" t="s">
        <v>142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  <c r="T11" s="127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9"/>
      <c r="AV11" s="99"/>
    </row>
    <row r="12" spans="1:46" ht="12.75" customHeight="1">
      <c r="A12" s="85"/>
      <c r="B12" s="116" t="s">
        <v>136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O12" s="116"/>
      <c r="P12" s="116"/>
      <c r="Q12" s="117"/>
      <c r="R12" s="117"/>
      <c r="S12" s="117"/>
      <c r="T12" s="127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9"/>
    </row>
    <row r="13" spans="1:46" ht="12.75" customHeight="1">
      <c r="A13" s="85"/>
      <c r="B13" s="116" t="s">
        <v>137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5"/>
      <c r="P13" s="115"/>
      <c r="Q13" s="115"/>
      <c r="R13" s="115"/>
      <c r="S13" s="115"/>
      <c r="T13" s="115"/>
      <c r="U13" s="115"/>
      <c r="V13" s="96"/>
      <c r="W13" s="96"/>
      <c r="X13" s="96"/>
      <c r="Y13" s="97"/>
      <c r="Z13" s="77"/>
      <c r="AA13" s="77"/>
      <c r="AB13" s="77"/>
      <c r="AC13" s="77"/>
      <c r="AD13" s="77"/>
      <c r="AE13" s="77"/>
      <c r="AF13" s="137" t="s">
        <v>133</v>
      </c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28"/>
      <c r="AS13" s="28"/>
      <c r="AT13" s="7"/>
    </row>
    <row r="14" spans="1:46" ht="12.75" customHeight="1">
      <c r="A14" s="85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7"/>
    </row>
    <row r="15" spans="1:46" ht="12.75" customHeight="1">
      <c r="A15" s="3"/>
      <c r="B15" s="48"/>
      <c r="C15" s="138" t="s">
        <v>21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49"/>
      <c r="AT15" s="5"/>
    </row>
    <row r="16" spans="1:46" ht="12.75" customHeight="1">
      <c r="A16" s="3"/>
      <c r="B16" s="6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7"/>
      <c r="AT16" s="5"/>
    </row>
    <row r="17" spans="1:46" ht="12.75" customHeight="1">
      <c r="A17" s="3"/>
      <c r="B17" s="3"/>
      <c r="C17" s="143" t="s">
        <v>119</v>
      </c>
      <c r="D17" s="143"/>
      <c r="E17" s="143"/>
      <c r="F17" s="143"/>
      <c r="G17" s="143"/>
      <c r="H17" s="143"/>
      <c r="I17" s="143"/>
      <c r="J17" s="143" t="s">
        <v>120</v>
      </c>
      <c r="K17" s="143"/>
      <c r="L17" s="143"/>
      <c r="M17" s="143"/>
      <c r="N17" s="143"/>
      <c r="O17" s="143"/>
      <c r="P17" s="143"/>
      <c r="Q17" s="143" t="s">
        <v>122</v>
      </c>
      <c r="R17" s="143"/>
      <c r="S17" s="143"/>
      <c r="T17" s="143"/>
      <c r="U17" s="143"/>
      <c r="V17" s="143"/>
      <c r="W17" s="143"/>
      <c r="X17" s="143" t="s">
        <v>121</v>
      </c>
      <c r="Y17" s="143"/>
      <c r="Z17" s="143"/>
      <c r="AA17" s="143"/>
      <c r="AB17" s="143"/>
      <c r="AC17" s="143"/>
      <c r="AD17" s="143"/>
      <c r="AE17" s="143" t="s">
        <v>124</v>
      </c>
      <c r="AF17" s="143"/>
      <c r="AG17" s="143"/>
      <c r="AH17" s="143"/>
      <c r="AI17" s="143"/>
      <c r="AJ17" s="143"/>
      <c r="AK17" s="143"/>
      <c r="AL17" s="143" t="s">
        <v>123</v>
      </c>
      <c r="AM17" s="143"/>
      <c r="AN17" s="143"/>
      <c r="AO17" s="143"/>
      <c r="AP17" s="143"/>
      <c r="AQ17" s="143"/>
      <c r="AR17" s="143"/>
      <c r="AS17" s="5"/>
      <c r="AT17" s="5"/>
    </row>
    <row r="18" spans="1:46" ht="12.75" customHeight="1">
      <c r="A18" s="3"/>
      <c r="B18" s="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5"/>
      <c r="AT18" s="5"/>
    </row>
    <row r="19" spans="1:46" ht="12.75" customHeight="1">
      <c r="A19" s="3"/>
      <c r="B19" s="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5"/>
      <c r="AT19" s="5"/>
    </row>
    <row r="20" spans="1:46" ht="12.75" customHeight="1">
      <c r="A20" s="3"/>
      <c r="B20" s="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5"/>
      <c r="AT20" s="5"/>
    </row>
    <row r="21" spans="1:46" ht="12.75" customHeight="1">
      <c r="A21" s="3"/>
      <c r="B21" s="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5"/>
      <c r="AT21" s="5"/>
    </row>
    <row r="22" spans="1:46" ht="12.75" customHeight="1">
      <c r="A22" s="3"/>
      <c r="B22" s="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5"/>
      <c r="AT22" s="5"/>
    </row>
    <row r="23" spans="1:46" ht="12.75" customHeight="1">
      <c r="A23" s="3"/>
      <c r="B23" s="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5"/>
      <c r="AT23" s="5"/>
    </row>
    <row r="24" spans="1:46" ht="12.75" customHeight="1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5"/>
      <c r="AT24" s="5"/>
    </row>
    <row r="25" spans="1:94" ht="12.75" customHeight="1">
      <c r="A25" s="3"/>
      <c r="B25" s="3"/>
      <c r="C25" s="143" t="s">
        <v>134</v>
      </c>
      <c r="D25" s="143"/>
      <c r="E25" s="143"/>
      <c r="F25" s="143"/>
      <c r="G25" s="143"/>
      <c r="H25" s="143"/>
      <c r="I25" s="143"/>
      <c r="J25" s="143" t="s">
        <v>125</v>
      </c>
      <c r="K25" s="143"/>
      <c r="L25" s="143"/>
      <c r="M25" s="143"/>
      <c r="N25" s="143"/>
      <c r="O25" s="143"/>
      <c r="P25" s="143"/>
      <c r="Q25" s="143" t="s">
        <v>129</v>
      </c>
      <c r="R25" s="143"/>
      <c r="S25" s="143"/>
      <c r="T25" s="143"/>
      <c r="U25" s="143"/>
      <c r="V25" s="143"/>
      <c r="W25" s="143"/>
      <c r="X25" s="143" t="s">
        <v>126</v>
      </c>
      <c r="Y25" s="143"/>
      <c r="Z25" s="143"/>
      <c r="AA25" s="143"/>
      <c r="AB25" s="143"/>
      <c r="AC25" s="143"/>
      <c r="AD25" s="143"/>
      <c r="AE25" s="143" t="s">
        <v>127</v>
      </c>
      <c r="AF25" s="143"/>
      <c r="AG25" s="143"/>
      <c r="AH25" s="143"/>
      <c r="AI25" s="143"/>
      <c r="AJ25" s="143"/>
      <c r="AK25" s="143"/>
      <c r="AL25" s="143" t="s">
        <v>128</v>
      </c>
      <c r="AM25" s="143"/>
      <c r="AN25" s="143"/>
      <c r="AO25" s="143"/>
      <c r="AP25" s="143"/>
      <c r="AQ25" s="143"/>
      <c r="AR25" s="143"/>
      <c r="AS25" s="5"/>
      <c r="AT25" s="5"/>
      <c r="CN25" s="9"/>
      <c r="CO25" s="9"/>
      <c r="CP25" s="9"/>
    </row>
    <row r="26" spans="1:94" ht="12.75" customHeight="1">
      <c r="A26" s="3"/>
      <c r="B26" s="3"/>
      <c r="C26" s="143"/>
      <c r="D26" s="143"/>
      <c r="E26" s="143"/>
      <c r="F26" s="143"/>
      <c r="G26" s="143"/>
      <c r="H26" s="143"/>
      <c r="I26" s="143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5"/>
      <c r="AT26" s="5"/>
      <c r="CN26" s="9"/>
      <c r="CO26" s="9"/>
      <c r="CP26" s="9"/>
    </row>
    <row r="27" spans="1:94" ht="12.75" customHeight="1">
      <c r="A27" s="3"/>
      <c r="B27" s="3"/>
      <c r="C27" s="143"/>
      <c r="D27" s="143"/>
      <c r="E27" s="143"/>
      <c r="F27" s="143"/>
      <c r="G27" s="143"/>
      <c r="H27" s="143"/>
      <c r="I27" s="143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5"/>
      <c r="AT27" s="5"/>
      <c r="CN27" s="9"/>
      <c r="CO27" s="9"/>
      <c r="CP27" s="9"/>
    </row>
    <row r="28" spans="1:94" ht="12.75" customHeight="1">
      <c r="A28" s="3"/>
      <c r="B28" s="3"/>
      <c r="C28" s="143"/>
      <c r="D28" s="143"/>
      <c r="E28" s="143"/>
      <c r="F28" s="143"/>
      <c r="G28" s="143"/>
      <c r="H28" s="143"/>
      <c r="I28" s="143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5"/>
      <c r="AT28" s="5"/>
      <c r="CN28" s="9"/>
      <c r="CO28" s="9"/>
      <c r="CP28" s="9"/>
    </row>
    <row r="29" spans="1:94" ht="12.75" customHeight="1">
      <c r="A29" s="3"/>
      <c r="B29" s="3"/>
      <c r="C29" s="143"/>
      <c r="D29" s="143"/>
      <c r="E29" s="143"/>
      <c r="F29" s="143"/>
      <c r="G29" s="143"/>
      <c r="H29" s="143"/>
      <c r="I29" s="143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5"/>
      <c r="AT29" s="5"/>
      <c r="CN29" s="9"/>
      <c r="CO29" s="9"/>
      <c r="CP29" s="9"/>
    </row>
    <row r="30" spans="1:94" ht="12.75" customHeight="1">
      <c r="A30" s="3"/>
      <c r="B30" s="3"/>
      <c r="C30" s="143"/>
      <c r="D30" s="143"/>
      <c r="E30" s="143"/>
      <c r="F30" s="143"/>
      <c r="G30" s="143"/>
      <c r="H30" s="143"/>
      <c r="I30" s="143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5"/>
      <c r="AT30" s="5"/>
      <c r="CN30" s="9"/>
      <c r="CO30" s="9"/>
      <c r="CP30" s="9"/>
    </row>
    <row r="31" spans="1:94" ht="12.75" customHeight="1">
      <c r="A31" s="3"/>
      <c r="B31" s="3"/>
      <c r="C31" s="143"/>
      <c r="D31" s="143"/>
      <c r="E31" s="143"/>
      <c r="F31" s="143"/>
      <c r="G31" s="143"/>
      <c r="H31" s="143"/>
      <c r="I31" s="143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5"/>
      <c r="AT31" s="5"/>
      <c r="CN31" s="9"/>
      <c r="CO31" s="9"/>
      <c r="CP31" s="9"/>
    </row>
    <row r="32" spans="1:94" ht="12.75" customHeight="1">
      <c r="A32" s="3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5"/>
      <c r="AG32" s="75"/>
      <c r="AH32" s="75"/>
      <c r="AI32" s="75"/>
      <c r="AJ32" s="75"/>
      <c r="AK32" s="74"/>
      <c r="AL32" s="74"/>
      <c r="AM32" s="74"/>
      <c r="AN32" s="74"/>
      <c r="AO32" s="74"/>
      <c r="AP32" s="74"/>
      <c r="AQ32" s="74"/>
      <c r="AR32" s="74"/>
      <c r="AS32" s="76"/>
      <c r="AT32" s="5"/>
      <c r="CN32" s="9"/>
      <c r="CO32" s="9"/>
      <c r="CP32" s="9"/>
    </row>
    <row r="33" spans="1:94" ht="12.75" customHeight="1">
      <c r="A33" s="3"/>
      <c r="B33"/>
      <c r="C33" s="140" t="s">
        <v>18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1"/>
      <c r="AT33" s="5"/>
      <c r="CP33" s="9"/>
    </row>
    <row r="34" spans="1:94" ht="12.75" customHeight="1">
      <c r="A34" s="3"/>
      <c r="B34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8"/>
      <c r="AT34" s="5"/>
      <c r="CP34" s="9"/>
    </row>
    <row r="35" spans="1:94" ht="12.75" customHeight="1">
      <c r="A35" s="3"/>
      <c r="AS35" s="18"/>
      <c r="AT35" s="5"/>
      <c r="CP35" s="9"/>
    </row>
    <row r="36" spans="1:94" ht="12.75" customHeight="1">
      <c r="A36" s="3"/>
      <c r="B36" s="48"/>
      <c r="C36" s="138" t="s">
        <v>20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49"/>
      <c r="AT36" s="5"/>
      <c r="CP36" s="9"/>
    </row>
    <row r="37" spans="1:94" ht="12.75" customHeight="1">
      <c r="A37" s="3"/>
      <c r="B37" s="6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7"/>
      <c r="AT37" s="19"/>
      <c r="CP37" s="9"/>
    </row>
    <row r="38" spans="1:46" ht="12.75" customHeight="1">
      <c r="A38" s="3"/>
      <c r="B38" s="3"/>
      <c r="C38" s="4"/>
      <c r="D38" s="145" t="s">
        <v>19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20"/>
      <c r="AS38" s="19"/>
      <c r="AT38" s="19"/>
    </row>
    <row r="39" spans="1:46" ht="12.75" customHeight="1">
      <c r="A39" s="3"/>
      <c r="B39" s="3"/>
      <c r="C39" s="20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20"/>
      <c r="AS39" s="19"/>
      <c r="AT39" s="19"/>
    </row>
    <row r="40" spans="1:46" ht="12.75" customHeight="1">
      <c r="A40" s="3"/>
      <c r="B40" s="3"/>
      <c r="C40" s="20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20"/>
      <c r="AS40" s="19"/>
      <c r="AT40" s="19"/>
    </row>
    <row r="41" spans="1:46" ht="12.75" customHeight="1">
      <c r="A41" s="3"/>
      <c r="B41" s="3"/>
      <c r="C41" s="20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20"/>
      <c r="AS41" s="19"/>
      <c r="AT41" s="19"/>
    </row>
    <row r="42" spans="1:46" ht="12.75" customHeight="1">
      <c r="A42" s="3"/>
      <c r="B42" s="3"/>
      <c r="C42" s="20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20"/>
      <c r="AS42" s="19"/>
      <c r="AT42" s="19"/>
    </row>
    <row r="43" spans="1:46" ht="12.75" customHeight="1">
      <c r="A43" s="3"/>
      <c r="B43" s="3"/>
      <c r="C43" s="20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20"/>
      <c r="AS43" s="19"/>
      <c r="AT43" s="5"/>
    </row>
    <row r="44" spans="1:46" ht="12.75" customHeight="1">
      <c r="A44" s="3"/>
      <c r="B44" s="3"/>
      <c r="C44" s="4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4"/>
      <c r="AS44" s="5"/>
      <c r="AT44" s="5"/>
    </row>
    <row r="45" spans="1:46" ht="12.75" customHeight="1">
      <c r="A45" s="3"/>
      <c r="B45" s="3"/>
      <c r="C45" s="4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4"/>
      <c r="AS45" s="5"/>
      <c r="AT45" s="5"/>
    </row>
    <row r="46" spans="1:46" ht="12.75" customHeight="1">
      <c r="A46" s="3"/>
      <c r="B46" s="3"/>
      <c r="C46" s="4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4"/>
      <c r="AS46" s="5"/>
      <c r="AT46" s="5"/>
    </row>
    <row r="47" spans="1:46" ht="12.75" customHeight="1">
      <c r="A47" s="3"/>
      <c r="B47" s="3"/>
      <c r="C47" s="4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4"/>
      <c r="AS47" s="5"/>
      <c r="AT47" s="5"/>
    </row>
    <row r="48" spans="1:46" ht="12.75" customHeight="1">
      <c r="A48" s="3"/>
      <c r="B48" s="3"/>
      <c r="C48" s="4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4"/>
      <c r="AS48" s="5"/>
      <c r="AT48" s="5"/>
    </row>
    <row r="49" spans="1:46" ht="12.75" customHeight="1">
      <c r="A49" s="3"/>
      <c r="B49" s="3"/>
      <c r="C49" s="4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4"/>
      <c r="AS49" s="5"/>
      <c r="AT49" s="5"/>
    </row>
    <row r="50" spans="1:46" ht="12.75" customHeight="1">
      <c r="A50" s="3"/>
      <c r="B50" s="21"/>
      <c r="C50" s="22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22"/>
      <c r="AS50" s="23"/>
      <c r="AT50" s="5"/>
    </row>
    <row r="51" spans="1:46" ht="12.75" customHeight="1">
      <c r="A51" s="3"/>
      <c r="B51" s="21"/>
      <c r="C51" s="22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22"/>
      <c r="AS51" s="23"/>
      <c r="AT51" s="5"/>
    </row>
    <row r="52" spans="1:46" ht="12.75" customHeight="1">
      <c r="A52" s="3"/>
      <c r="B52" s="3"/>
      <c r="C52" s="4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4"/>
      <c r="AS52" s="5"/>
      <c r="AT52" s="5"/>
    </row>
    <row r="53" spans="1:46" ht="12.75" customHeight="1">
      <c r="A53" s="3"/>
      <c r="B53" s="15"/>
      <c r="C53" s="16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6"/>
      <c r="AS53" s="17"/>
      <c r="AT53" s="5"/>
    </row>
    <row r="54" spans="1:46" ht="12.75" customHeight="1">
      <c r="A54" s="3"/>
      <c r="AT54" s="5"/>
    </row>
    <row r="55" spans="1:46" ht="12.75" customHeight="1">
      <c r="A55" s="3"/>
      <c r="AT55" s="5"/>
    </row>
    <row r="56" spans="1:46" ht="12.75" customHeight="1">
      <c r="A56" s="3"/>
      <c r="B56" s="4"/>
      <c r="C56" s="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4"/>
      <c r="AR56" s="4"/>
      <c r="AS56" s="4"/>
      <c r="AT56" s="5"/>
    </row>
    <row r="57" spans="1:46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AE57" s="2"/>
      <c r="AJ57" s="1"/>
      <c r="AN57" s="4"/>
      <c r="AO57" s="4"/>
      <c r="AP57" s="4"/>
      <c r="AQ57" s="4"/>
      <c r="AR57" s="4"/>
      <c r="AS57" s="4"/>
      <c r="AT57" s="5"/>
    </row>
    <row r="58" spans="1:46" ht="12.7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AE58" s="2"/>
      <c r="AJ58" s="1"/>
      <c r="AN58" s="4"/>
      <c r="AO58" s="4"/>
      <c r="AP58" s="4"/>
      <c r="AQ58" s="4"/>
      <c r="AR58" s="4"/>
      <c r="AS58" s="4"/>
      <c r="AT58" s="5"/>
    </row>
    <row r="59" spans="1:46" ht="12.7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5"/>
    </row>
    <row r="60" spans="1:46" ht="12.7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5"/>
    </row>
    <row r="61" spans="1:46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O61" s="24"/>
      <c r="AP61" s="24"/>
      <c r="AQ61" s="24"/>
      <c r="AR61" s="24"/>
      <c r="AS61" s="24"/>
      <c r="AT61" s="5"/>
    </row>
    <row r="62" spans="1:46" ht="12.75" customHeight="1">
      <c r="A62" s="3"/>
      <c r="B62" s="163" t="s">
        <v>132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162" t="s">
        <v>0</v>
      </c>
      <c r="AO62" s="162"/>
      <c r="AP62" s="162"/>
      <c r="AQ62" s="162"/>
      <c r="AR62" s="162"/>
      <c r="AS62" s="162"/>
      <c r="AT62" s="5"/>
    </row>
    <row r="63" spans="1:46" ht="12.75" customHeight="1">
      <c r="A63" s="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162"/>
      <c r="AO63" s="162"/>
      <c r="AP63" s="162"/>
      <c r="AQ63" s="162"/>
      <c r="AR63" s="162"/>
      <c r="AS63" s="162"/>
      <c r="AT63" s="5"/>
    </row>
    <row r="64" spans="1:46" ht="12.75" customHeight="1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7"/>
    </row>
    <row r="65" ht="12.75" customHeight="1"/>
    <row r="66" spans="1:46" ht="12.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8"/>
      <c r="AG66" s="78"/>
      <c r="AH66" s="78"/>
      <c r="AI66" s="78"/>
      <c r="AJ66" s="78"/>
      <c r="AK66" s="77"/>
      <c r="AL66" s="77"/>
      <c r="AM66" s="77"/>
      <c r="AN66" s="77"/>
      <c r="AO66" s="77"/>
      <c r="AP66" s="77"/>
      <c r="AQ66" s="77"/>
      <c r="AR66" s="77"/>
      <c r="AS66" s="77"/>
      <c r="AT66" s="77"/>
    </row>
    <row r="67" spans="1:47" ht="12.75" customHeight="1">
      <c r="A67" s="100"/>
      <c r="B67" s="101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3"/>
      <c r="AI67" s="103"/>
      <c r="AJ67" s="103"/>
      <c r="AK67" s="83"/>
      <c r="AL67" s="83"/>
      <c r="AM67" s="83"/>
      <c r="AN67" s="83"/>
      <c r="AO67" s="83"/>
      <c r="AP67" s="83"/>
      <c r="AQ67" s="83"/>
      <c r="AR67" s="83"/>
      <c r="AS67" s="104"/>
      <c r="AT67" s="105"/>
      <c r="AU67" s="8"/>
    </row>
    <row r="68" spans="1:47" ht="12.75" customHeight="1">
      <c r="A68" s="106"/>
      <c r="B68" s="94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107"/>
      <c r="AT68" s="95"/>
      <c r="AU68" s="8"/>
    </row>
    <row r="69" spans="1:47" ht="12.75" customHeight="1">
      <c r="A69" s="106"/>
      <c r="B69" s="94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108"/>
      <c r="S69" s="108"/>
      <c r="T69" s="109"/>
      <c r="U69" s="109"/>
      <c r="V69" s="110"/>
      <c r="W69" s="110"/>
      <c r="X69" s="110"/>
      <c r="Y69" s="110"/>
      <c r="Z69" s="110"/>
      <c r="AA69" s="110"/>
      <c r="AB69" s="110"/>
      <c r="AC69" s="110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107"/>
      <c r="AT69" s="95"/>
      <c r="AU69" s="8"/>
    </row>
    <row r="70" spans="1:47" ht="12.75" customHeight="1">
      <c r="A70" s="106"/>
      <c r="B70" s="74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3"/>
      <c r="AI70" s="113"/>
      <c r="AJ70" s="113"/>
      <c r="AK70" s="111"/>
      <c r="AL70" s="111"/>
      <c r="AM70" s="111"/>
      <c r="AN70" s="111"/>
      <c r="AO70" s="111"/>
      <c r="AP70" s="111"/>
      <c r="AQ70" s="111"/>
      <c r="AR70" s="111"/>
      <c r="AS70" s="114"/>
      <c r="AT70" s="95"/>
      <c r="AU70" s="8"/>
    </row>
    <row r="71" spans="1:46" ht="12.75" customHeight="1">
      <c r="A71" s="12"/>
      <c r="B71" s="25"/>
      <c r="C71" s="138" t="s">
        <v>85</v>
      </c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4"/>
      <c r="AT71" s="13"/>
    </row>
    <row r="72" spans="1:46" ht="12.75" customHeight="1">
      <c r="A72" s="12"/>
      <c r="B72" s="12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3"/>
      <c r="AT72" s="13"/>
    </row>
    <row r="73" spans="1:46" ht="12.75" customHeight="1">
      <c r="A73" s="29"/>
      <c r="B73" s="149" t="s">
        <v>8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1"/>
      <c r="P73" s="62"/>
      <c r="Q73" s="149" t="s">
        <v>15</v>
      </c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1"/>
      <c r="AE73" s="62"/>
      <c r="AF73" s="149" t="s">
        <v>16</v>
      </c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1"/>
      <c r="AT73" s="30"/>
    </row>
    <row r="74" spans="1:46" ht="12.75" customHeight="1">
      <c r="A74" s="12"/>
      <c r="B74" s="184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6"/>
      <c r="P74" s="58"/>
      <c r="Q74" s="184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6"/>
      <c r="AE74" s="58"/>
      <c r="AF74" s="184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6"/>
      <c r="AT74" s="13"/>
    </row>
    <row r="75" spans="1:46" ht="12.75" customHeight="1">
      <c r="A75" s="12"/>
      <c r="B75" s="184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6"/>
      <c r="P75" s="58"/>
      <c r="Q75" s="184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6"/>
      <c r="AE75" s="58"/>
      <c r="AF75" s="184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6"/>
      <c r="AT75" s="13"/>
    </row>
    <row r="76" spans="1:46" ht="12.75" customHeight="1">
      <c r="A76" s="12"/>
      <c r="B76" s="184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6"/>
      <c r="P76" s="58"/>
      <c r="Q76" s="184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6"/>
      <c r="AE76" s="58"/>
      <c r="AF76" s="184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6"/>
      <c r="AT76" s="13"/>
    </row>
    <row r="77" spans="1:46" ht="12.75" customHeight="1">
      <c r="A77" s="12"/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6"/>
      <c r="P77" s="58"/>
      <c r="Q77" s="184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6"/>
      <c r="AE77" s="58"/>
      <c r="AF77" s="184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6"/>
      <c r="AT77" s="13"/>
    </row>
    <row r="78" spans="1:46" ht="12.75" customHeight="1">
      <c r="A78" s="31"/>
      <c r="B78" s="184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6"/>
      <c r="P78" s="58"/>
      <c r="Q78" s="184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6"/>
      <c r="AE78" s="58"/>
      <c r="AF78" s="184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6"/>
      <c r="AT78" s="32"/>
    </row>
    <row r="79" spans="1:46" ht="12.75" customHeight="1">
      <c r="A79" s="33"/>
      <c r="B79" s="184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6"/>
      <c r="P79" s="58"/>
      <c r="Q79" s="184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6"/>
      <c r="AE79" s="58"/>
      <c r="AF79" s="184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6"/>
      <c r="AT79" s="34"/>
    </row>
    <row r="80" spans="1:46" ht="12.75" customHeight="1">
      <c r="A80" s="35"/>
      <c r="B80" s="184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6"/>
      <c r="P80" s="58"/>
      <c r="Q80" s="184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6"/>
      <c r="AE80" s="58"/>
      <c r="AF80" s="184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6"/>
      <c r="AT80" s="36"/>
    </row>
    <row r="81" spans="1:46" ht="12.75" customHeight="1">
      <c r="A81" s="37"/>
      <c r="B81" s="164" t="s">
        <v>7</v>
      </c>
      <c r="C81" s="165"/>
      <c r="D81" s="165"/>
      <c r="E81" s="165"/>
      <c r="F81" s="165"/>
      <c r="G81" s="165"/>
      <c r="H81" s="165"/>
      <c r="I81" s="165"/>
      <c r="J81" s="165"/>
      <c r="K81" s="166"/>
      <c r="L81" s="180" t="s">
        <v>6</v>
      </c>
      <c r="M81" s="181"/>
      <c r="N81" s="181"/>
      <c r="O81" s="182"/>
      <c r="P81" s="62"/>
      <c r="Q81" s="164" t="s">
        <v>7</v>
      </c>
      <c r="R81" s="165"/>
      <c r="S81" s="165"/>
      <c r="T81" s="165"/>
      <c r="U81" s="165"/>
      <c r="V81" s="165"/>
      <c r="W81" s="165"/>
      <c r="X81" s="165"/>
      <c r="Y81" s="165"/>
      <c r="Z81" s="166"/>
      <c r="AA81" s="180" t="s">
        <v>6</v>
      </c>
      <c r="AB81" s="181"/>
      <c r="AC81" s="181"/>
      <c r="AD81" s="182"/>
      <c r="AE81" s="62"/>
      <c r="AF81" s="164" t="s">
        <v>7</v>
      </c>
      <c r="AG81" s="165"/>
      <c r="AH81" s="165"/>
      <c r="AI81" s="165"/>
      <c r="AJ81" s="165"/>
      <c r="AK81" s="165"/>
      <c r="AL81" s="165"/>
      <c r="AM81" s="165"/>
      <c r="AN81" s="165"/>
      <c r="AO81" s="166"/>
      <c r="AP81" s="180" t="s">
        <v>6</v>
      </c>
      <c r="AQ81" s="181"/>
      <c r="AR81" s="181"/>
      <c r="AS81" s="182"/>
      <c r="AT81" s="38"/>
    </row>
    <row r="82" spans="1:46" ht="12.75" customHeight="1">
      <c r="A82" s="39"/>
      <c r="B82" s="213" t="s">
        <v>22</v>
      </c>
      <c r="C82" s="172"/>
      <c r="D82" s="172"/>
      <c r="E82" s="172"/>
      <c r="F82" s="172"/>
      <c r="G82" s="172"/>
      <c r="H82" s="172"/>
      <c r="I82" s="172"/>
      <c r="J82" s="172"/>
      <c r="K82" s="173"/>
      <c r="L82" s="237">
        <f>"Менеджер"!$AW$1*32</f>
        <v>1600</v>
      </c>
      <c r="M82" s="237"/>
      <c r="N82" s="237"/>
      <c r="O82" s="238"/>
      <c r="P82" s="57"/>
      <c r="Q82" s="213" t="s">
        <v>23</v>
      </c>
      <c r="R82" s="172"/>
      <c r="S82" s="172"/>
      <c r="T82" s="172"/>
      <c r="U82" s="172"/>
      <c r="V82" s="172"/>
      <c r="W82" s="172"/>
      <c r="X82" s="172"/>
      <c r="Y82" s="172"/>
      <c r="Z82" s="173"/>
      <c r="AA82" s="237">
        <f>"Менеджер"!$AW$1*40</f>
        <v>2000</v>
      </c>
      <c r="AB82" s="237"/>
      <c r="AC82" s="237"/>
      <c r="AD82" s="238"/>
      <c r="AE82" s="57"/>
      <c r="AF82" s="213" t="s">
        <v>24</v>
      </c>
      <c r="AG82" s="172"/>
      <c r="AH82" s="172"/>
      <c r="AI82" s="172"/>
      <c r="AJ82" s="172"/>
      <c r="AK82" s="172"/>
      <c r="AL82" s="172"/>
      <c r="AM82" s="172"/>
      <c r="AN82" s="172"/>
      <c r="AO82" s="173"/>
      <c r="AP82" s="211">
        <f>"Менеджер"!$AW$1*154</f>
        <v>7700</v>
      </c>
      <c r="AQ82" s="211"/>
      <c r="AR82" s="211"/>
      <c r="AS82" s="212"/>
      <c r="AT82" s="40"/>
    </row>
    <row r="83" spans="1:46" ht="12.75" customHeight="1">
      <c r="A83" s="41"/>
      <c r="B83" s="249" t="s">
        <v>39</v>
      </c>
      <c r="C83" s="209"/>
      <c r="D83" s="209"/>
      <c r="E83" s="209"/>
      <c r="F83" s="209"/>
      <c r="G83" s="209"/>
      <c r="H83" s="209"/>
      <c r="I83" s="209"/>
      <c r="J83" s="209"/>
      <c r="K83" s="210"/>
      <c r="L83" s="244">
        <f>"Менеджер"!$AW$1*24</f>
        <v>1200</v>
      </c>
      <c r="M83" s="244"/>
      <c r="N83" s="244"/>
      <c r="O83" s="245"/>
      <c r="P83" s="57"/>
      <c r="Q83" s="183" t="s">
        <v>40</v>
      </c>
      <c r="R83" s="158"/>
      <c r="S83" s="158"/>
      <c r="T83" s="158"/>
      <c r="U83" s="158"/>
      <c r="V83" s="158"/>
      <c r="W83" s="158"/>
      <c r="X83" s="158"/>
      <c r="Y83" s="158"/>
      <c r="Z83" s="159"/>
      <c r="AA83" s="219">
        <f>"Менеджер"!$AW$1*48</f>
        <v>2400</v>
      </c>
      <c r="AB83" s="219"/>
      <c r="AC83" s="219"/>
      <c r="AD83" s="220"/>
      <c r="AE83" s="57"/>
      <c r="AF83" s="249" t="s">
        <v>4</v>
      </c>
      <c r="AG83" s="209"/>
      <c r="AH83" s="209"/>
      <c r="AI83" s="209"/>
      <c r="AJ83" s="209"/>
      <c r="AK83" s="209"/>
      <c r="AL83" s="209"/>
      <c r="AM83" s="209"/>
      <c r="AN83" s="209"/>
      <c r="AO83" s="210"/>
      <c r="AP83" s="247">
        <f>"Менеджер"!$AW$1*32</f>
        <v>1600</v>
      </c>
      <c r="AQ83" s="247"/>
      <c r="AR83" s="247"/>
      <c r="AS83" s="248"/>
      <c r="AT83" s="42"/>
    </row>
    <row r="84" spans="1:46" ht="12.75" customHeight="1">
      <c r="A84" s="12"/>
      <c r="B84" s="189" t="s">
        <v>17</v>
      </c>
      <c r="C84" s="190"/>
      <c r="D84" s="190"/>
      <c r="E84" s="190"/>
      <c r="F84" s="190"/>
      <c r="G84" s="190"/>
      <c r="H84" s="190"/>
      <c r="I84" s="190"/>
      <c r="J84" s="190"/>
      <c r="K84" s="191"/>
      <c r="L84" s="160">
        <f>"Менеджер"!$AW$1*56</f>
        <v>2800</v>
      </c>
      <c r="M84" s="160"/>
      <c r="N84" s="160"/>
      <c r="O84" s="161"/>
      <c r="P84" s="57"/>
      <c r="Q84" s="192" t="s">
        <v>41</v>
      </c>
      <c r="R84" s="193"/>
      <c r="S84" s="193"/>
      <c r="T84" s="193"/>
      <c r="U84" s="193"/>
      <c r="V84" s="193"/>
      <c r="W84" s="193"/>
      <c r="X84" s="193"/>
      <c r="Y84" s="193"/>
      <c r="Z84" s="193"/>
      <c r="AA84" s="187">
        <f>"Менеджер"!$AW$1*20</f>
        <v>1000</v>
      </c>
      <c r="AB84" s="187"/>
      <c r="AC84" s="187"/>
      <c r="AD84" s="188"/>
      <c r="AE84" s="57"/>
      <c r="AF84" s="261" t="s">
        <v>17</v>
      </c>
      <c r="AG84" s="262"/>
      <c r="AH84" s="262"/>
      <c r="AI84" s="262"/>
      <c r="AJ84" s="262"/>
      <c r="AK84" s="262"/>
      <c r="AL84" s="262"/>
      <c r="AM84" s="262"/>
      <c r="AN84" s="262"/>
      <c r="AO84" s="263"/>
      <c r="AP84" s="250">
        <f>"Менеджер"!$AW$1*186</f>
        <v>9300</v>
      </c>
      <c r="AQ84" s="250"/>
      <c r="AR84" s="250"/>
      <c r="AS84" s="251"/>
      <c r="AT84" s="13"/>
    </row>
    <row r="85" spans="1:46" ht="12.75" customHeight="1">
      <c r="A85" s="29"/>
      <c r="B85" s="2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63"/>
      <c r="Q85" s="189" t="s">
        <v>17</v>
      </c>
      <c r="R85" s="190"/>
      <c r="S85" s="190"/>
      <c r="T85" s="190"/>
      <c r="U85" s="190"/>
      <c r="V85" s="190"/>
      <c r="W85" s="190"/>
      <c r="X85" s="190"/>
      <c r="Y85" s="190"/>
      <c r="Z85" s="191"/>
      <c r="AA85" s="160">
        <f>"Менеджер"!$AW$1*108</f>
        <v>5400</v>
      </c>
      <c r="AB85" s="160"/>
      <c r="AC85" s="160"/>
      <c r="AD85" s="161"/>
      <c r="AE85" s="63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4"/>
      <c r="AT85" s="30"/>
    </row>
    <row r="86" spans="1:46" ht="12.75" customHeight="1">
      <c r="A86" s="29"/>
      <c r="B86" s="60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9"/>
      <c r="AT86" s="30"/>
    </row>
    <row r="87" spans="1:46" ht="12.75" customHeight="1">
      <c r="A87" s="12"/>
      <c r="B87" s="149" t="s">
        <v>14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1"/>
      <c r="P87" s="62"/>
      <c r="Q87" s="149" t="s">
        <v>13</v>
      </c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1"/>
      <c r="AE87" s="62"/>
      <c r="AF87" s="149" t="s">
        <v>12</v>
      </c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1"/>
      <c r="AT87" s="13"/>
    </row>
    <row r="88" spans="1:46" ht="12.75" customHeight="1">
      <c r="A88" s="12"/>
      <c r="B88" s="184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6"/>
      <c r="P88" s="58"/>
      <c r="Q88" s="184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6"/>
      <c r="AE88" s="58"/>
      <c r="AF88" s="184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6"/>
      <c r="AT88" s="13"/>
    </row>
    <row r="89" spans="1:46" ht="12.75" customHeight="1">
      <c r="A89" s="41"/>
      <c r="B89" s="184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6"/>
      <c r="P89" s="58"/>
      <c r="Q89" s="184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6"/>
      <c r="AE89" s="58"/>
      <c r="AF89" s="184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6"/>
      <c r="AT89" s="42"/>
    </row>
    <row r="90" spans="1:46" ht="12.75" customHeight="1">
      <c r="A90" s="41"/>
      <c r="B90" s="184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6"/>
      <c r="P90" s="58"/>
      <c r="Q90" s="184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6"/>
      <c r="AE90" s="58"/>
      <c r="AF90" s="184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6"/>
      <c r="AT90" s="42"/>
    </row>
    <row r="91" spans="1:46" ht="12.75" customHeight="1">
      <c r="A91" s="39"/>
      <c r="B91" s="184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6"/>
      <c r="P91" s="58"/>
      <c r="Q91" s="184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6"/>
      <c r="AE91" s="58"/>
      <c r="AF91" s="184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6"/>
      <c r="AT91" s="40"/>
    </row>
    <row r="92" spans="1:46" ht="12.75" customHeight="1">
      <c r="A92" s="43"/>
      <c r="B92" s="184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6"/>
      <c r="P92" s="58"/>
      <c r="Q92" s="184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6"/>
      <c r="AE92" s="58"/>
      <c r="AF92" s="184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6"/>
      <c r="AT92" s="44"/>
    </row>
    <row r="93" spans="1:46" ht="12.75" customHeight="1">
      <c r="A93" s="39"/>
      <c r="B93" s="184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6"/>
      <c r="P93" s="58"/>
      <c r="Q93" s="184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6"/>
      <c r="AE93" s="58"/>
      <c r="AF93" s="184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6"/>
      <c r="AT93" s="40"/>
    </row>
    <row r="94" spans="1:46" ht="12.75" customHeight="1">
      <c r="A94" s="39"/>
      <c r="B94" s="184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6"/>
      <c r="P94" s="58"/>
      <c r="Q94" s="184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6"/>
      <c r="AE94" s="58"/>
      <c r="AF94" s="184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6"/>
      <c r="AT94" s="40"/>
    </row>
    <row r="95" spans="1:46" ht="12.75" customHeight="1">
      <c r="A95" s="43"/>
      <c r="B95" s="164" t="s">
        <v>7</v>
      </c>
      <c r="C95" s="165"/>
      <c r="D95" s="165"/>
      <c r="E95" s="165"/>
      <c r="F95" s="165"/>
      <c r="G95" s="165"/>
      <c r="H95" s="165"/>
      <c r="I95" s="165"/>
      <c r="J95" s="165"/>
      <c r="K95" s="166"/>
      <c r="L95" s="180" t="s">
        <v>6</v>
      </c>
      <c r="M95" s="181"/>
      <c r="N95" s="181"/>
      <c r="O95" s="182"/>
      <c r="P95" s="62"/>
      <c r="Q95" s="164" t="s">
        <v>7</v>
      </c>
      <c r="R95" s="165"/>
      <c r="S95" s="165"/>
      <c r="T95" s="165"/>
      <c r="U95" s="165"/>
      <c r="V95" s="165"/>
      <c r="W95" s="165"/>
      <c r="X95" s="165"/>
      <c r="Y95" s="165"/>
      <c r="Z95" s="166"/>
      <c r="AA95" s="180" t="s">
        <v>6</v>
      </c>
      <c r="AB95" s="181"/>
      <c r="AC95" s="181"/>
      <c r="AD95" s="182"/>
      <c r="AE95" s="62"/>
      <c r="AF95" s="164" t="s">
        <v>7</v>
      </c>
      <c r="AG95" s="165"/>
      <c r="AH95" s="165"/>
      <c r="AI95" s="165"/>
      <c r="AJ95" s="165"/>
      <c r="AK95" s="165"/>
      <c r="AL95" s="165"/>
      <c r="AM95" s="165"/>
      <c r="AN95" s="165"/>
      <c r="AO95" s="166"/>
      <c r="AP95" s="180" t="s">
        <v>6</v>
      </c>
      <c r="AQ95" s="181"/>
      <c r="AR95" s="181"/>
      <c r="AS95" s="182"/>
      <c r="AT95" s="44"/>
    </row>
    <row r="96" spans="1:46" ht="12.75" customHeight="1">
      <c r="A96" s="41"/>
      <c r="B96" s="154" t="s">
        <v>22</v>
      </c>
      <c r="C96" s="155"/>
      <c r="D96" s="155"/>
      <c r="E96" s="155"/>
      <c r="F96" s="155"/>
      <c r="G96" s="155"/>
      <c r="H96" s="155"/>
      <c r="I96" s="155"/>
      <c r="J96" s="155"/>
      <c r="K96" s="156"/>
      <c r="L96" s="217">
        <f>"Менеджер"!$AW$1*64</f>
        <v>3200</v>
      </c>
      <c r="M96" s="217"/>
      <c r="N96" s="217"/>
      <c r="O96" s="218"/>
      <c r="P96" s="58"/>
      <c r="Q96" s="264" t="s">
        <v>25</v>
      </c>
      <c r="R96" s="265"/>
      <c r="S96" s="265"/>
      <c r="T96" s="265"/>
      <c r="U96" s="265"/>
      <c r="V96" s="265"/>
      <c r="W96" s="265"/>
      <c r="X96" s="265"/>
      <c r="Y96" s="265"/>
      <c r="Z96" s="265"/>
      <c r="AA96" s="152">
        <f>"Менеджер"!$AW$1*40</f>
        <v>2000</v>
      </c>
      <c r="AB96" s="152"/>
      <c r="AC96" s="152"/>
      <c r="AD96" s="153"/>
      <c r="AE96" s="58"/>
      <c r="AF96" s="264" t="s">
        <v>22</v>
      </c>
      <c r="AG96" s="265"/>
      <c r="AH96" s="265"/>
      <c r="AI96" s="265"/>
      <c r="AJ96" s="265"/>
      <c r="AK96" s="265"/>
      <c r="AL96" s="265"/>
      <c r="AM96" s="265"/>
      <c r="AN96" s="265"/>
      <c r="AO96" s="265"/>
      <c r="AP96" s="152">
        <f>"Менеджер"!$AW$1*32</f>
        <v>1600</v>
      </c>
      <c r="AQ96" s="152"/>
      <c r="AR96" s="152"/>
      <c r="AS96" s="153"/>
      <c r="AT96" s="42"/>
    </row>
    <row r="97" spans="1:46" ht="12.75" customHeight="1">
      <c r="A97" s="12"/>
      <c r="B97" s="183" t="s">
        <v>42</v>
      </c>
      <c r="C97" s="158"/>
      <c r="D97" s="158"/>
      <c r="E97" s="158"/>
      <c r="F97" s="158"/>
      <c r="G97" s="158"/>
      <c r="H97" s="158"/>
      <c r="I97" s="158"/>
      <c r="J97" s="158"/>
      <c r="K97" s="159"/>
      <c r="L97" s="219">
        <f>"Менеджер"!$AW$1*64</f>
        <v>3200</v>
      </c>
      <c r="M97" s="219"/>
      <c r="N97" s="219"/>
      <c r="O97" s="220"/>
      <c r="P97" s="58"/>
      <c r="Q97" s="214" t="s">
        <v>26</v>
      </c>
      <c r="R97" s="170"/>
      <c r="S97" s="170"/>
      <c r="T97" s="170"/>
      <c r="U97" s="170"/>
      <c r="V97" s="170"/>
      <c r="W97" s="170"/>
      <c r="X97" s="170"/>
      <c r="Y97" s="170"/>
      <c r="Z97" s="170"/>
      <c r="AA97" s="174">
        <f>"Менеджер"!$AW$1*52</f>
        <v>2600</v>
      </c>
      <c r="AB97" s="174"/>
      <c r="AC97" s="174"/>
      <c r="AD97" s="175"/>
      <c r="AE97" s="58"/>
      <c r="AF97" s="169" t="s">
        <v>43</v>
      </c>
      <c r="AG97" s="170"/>
      <c r="AH97" s="170"/>
      <c r="AI97" s="170"/>
      <c r="AJ97" s="170"/>
      <c r="AK97" s="170"/>
      <c r="AL97" s="170"/>
      <c r="AM97" s="170"/>
      <c r="AN97" s="170"/>
      <c r="AO97" s="170"/>
      <c r="AP97" s="174">
        <f>"Менеджер"!$AW$1*27</f>
        <v>1350</v>
      </c>
      <c r="AQ97" s="174"/>
      <c r="AR97" s="174"/>
      <c r="AS97" s="175"/>
      <c r="AT97" s="13"/>
    </row>
    <row r="98" spans="1:46" ht="12.75" customHeight="1">
      <c r="A98" s="29"/>
      <c r="B98" s="169" t="s">
        <v>44</v>
      </c>
      <c r="C98" s="170"/>
      <c r="D98" s="170"/>
      <c r="E98" s="170"/>
      <c r="F98" s="170"/>
      <c r="G98" s="170"/>
      <c r="H98" s="170"/>
      <c r="I98" s="170"/>
      <c r="J98" s="170"/>
      <c r="K98" s="170"/>
      <c r="L98" s="174">
        <f>"Менеджер"!$AW$1*98</f>
        <v>4900</v>
      </c>
      <c r="M98" s="174"/>
      <c r="N98" s="174"/>
      <c r="O98" s="175"/>
      <c r="P98" s="58"/>
      <c r="Q98" s="214" t="s">
        <v>27</v>
      </c>
      <c r="R98" s="170"/>
      <c r="S98" s="170"/>
      <c r="T98" s="170"/>
      <c r="U98" s="170"/>
      <c r="V98" s="170"/>
      <c r="W98" s="170"/>
      <c r="X98" s="170"/>
      <c r="Y98" s="170"/>
      <c r="Z98" s="170"/>
      <c r="AA98" s="174">
        <f>"Менеджер"!$AW$1*11</f>
        <v>550</v>
      </c>
      <c r="AB98" s="174"/>
      <c r="AC98" s="174"/>
      <c r="AD98" s="175"/>
      <c r="AE98" s="58"/>
      <c r="AF98" s="214" t="s">
        <v>28</v>
      </c>
      <c r="AG98" s="170"/>
      <c r="AH98" s="170"/>
      <c r="AI98" s="170"/>
      <c r="AJ98" s="170"/>
      <c r="AK98" s="170"/>
      <c r="AL98" s="170"/>
      <c r="AM98" s="170"/>
      <c r="AN98" s="170"/>
      <c r="AO98" s="170"/>
      <c r="AP98" s="174">
        <f>"Менеджер"!$AW$1*23</f>
        <v>1150</v>
      </c>
      <c r="AQ98" s="174"/>
      <c r="AR98" s="174"/>
      <c r="AS98" s="175"/>
      <c r="AT98" s="30"/>
    </row>
    <row r="99" spans="1:46" ht="12.75" customHeight="1">
      <c r="A99" s="29"/>
      <c r="B99" s="221" t="s">
        <v>29</v>
      </c>
      <c r="C99" s="168"/>
      <c r="D99" s="168"/>
      <c r="E99" s="168"/>
      <c r="F99" s="168"/>
      <c r="G99" s="168"/>
      <c r="H99" s="168"/>
      <c r="I99" s="168"/>
      <c r="J99" s="168"/>
      <c r="K99" s="168"/>
      <c r="L99" s="247">
        <f>"Менеджер"!$AW$1*22</f>
        <v>1100</v>
      </c>
      <c r="M99" s="247"/>
      <c r="N99" s="247"/>
      <c r="O99" s="248"/>
      <c r="P99" s="58"/>
      <c r="Q99" s="221" t="s">
        <v>30</v>
      </c>
      <c r="R99" s="168"/>
      <c r="S99" s="168"/>
      <c r="T99" s="168"/>
      <c r="U99" s="168"/>
      <c r="V99" s="168"/>
      <c r="W99" s="168"/>
      <c r="X99" s="168"/>
      <c r="Y99" s="168"/>
      <c r="Z99" s="168"/>
      <c r="AA99" s="232">
        <f>"Менеджер"!$AW$1*21</f>
        <v>1050</v>
      </c>
      <c r="AB99" s="232"/>
      <c r="AC99" s="232"/>
      <c r="AD99" s="233"/>
      <c r="AE99" s="57"/>
      <c r="AF99" s="167" t="s">
        <v>45</v>
      </c>
      <c r="AG99" s="168"/>
      <c r="AH99" s="168"/>
      <c r="AI99" s="168"/>
      <c r="AJ99" s="168"/>
      <c r="AK99" s="168"/>
      <c r="AL99" s="168"/>
      <c r="AM99" s="168"/>
      <c r="AN99" s="168"/>
      <c r="AO99" s="168"/>
      <c r="AP99" s="247">
        <f>"Менеджер"!$AW$1*40</f>
        <v>2000</v>
      </c>
      <c r="AQ99" s="247"/>
      <c r="AR99" s="247"/>
      <c r="AS99" s="248"/>
      <c r="AT99" s="30"/>
    </row>
    <row r="100" spans="1:46" ht="12.75" customHeight="1">
      <c r="A100" s="41"/>
      <c r="B100" s="189" t="s">
        <v>17</v>
      </c>
      <c r="C100" s="190"/>
      <c r="D100" s="190"/>
      <c r="E100" s="190"/>
      <c r="F100" s="190"/>
      <c r="G100" s="190"/>
      <c r="H100" s="190"/>
      <c r="I100" s="190"/>
      <c r="J100" s="190"/>
      <c r="K100" s="191"/>
      <c r="L100" s="160">
        <f>"Менеджер"!$AW$1*248</f>
        <v>12400</v>
      </c>
      <c r="M100" s="160"/>
      <c r="N100" s="160"/>
      <c r="O100" s="161"/>
      <c r="P100" s="62"/>
      <c r="Q100" s="189" t="s">
        <v>17</v>
      </c>
      <c r="R100" s="190"/>
      <c r="S100" s="190"/>
      <c r="T100" s="190"/>
      <c r="U100" s="190"/>
      <c r="V100" s="190"/>
      <c r="W100" s="190"/>
      <c r="X100" s="190"/>
      <c r="Y100" s="190"/>
      <c r="Z100" s="191"/>
      <c r="AA100" s="160">
        <f>"Менеджер"!$AW$1*124</f>
        <v>6200</v>
      </c>
      <c r="AB100" s="160"/>
      <c r="AC100" s="160"/>
      <c r="AD100" s="161"/>
      <c r="AE100" s="63"/>
      <c r="AF100" s="189" t="s">
        <v>17</v>
      </c>
      <c r="AG100" s="190"/>
      <c r="AH100" s="190"/>
      <c r="AI100" s="190"/>
      <c r="AJ100" s="190"/>
      <c r="AK100" s="190"/>
      <c r="AL100" s="190"/>
      <c r="AM100" s="190"/>
      <c r="AN100" s="190"/>
      <c r="AO100" s="191"/>
      <c r="AP100" s="160">
        <f>"Менеджер"!$AW$1*122</f>
        <v>6100</v>
      </c>
      <c r="AQ100" s="160"/>
      <c r="AR100" s="160"/>
      <c r="AS100" s="161"/>
      <c r="AT100" s="42"/>
    </row>
    <row r="101" spans="1:46" ht="12.75" customHeight="1">
      <c r="A101" s="12"/>
      <c r="B101" s="60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9"/>
      <c r="AT101" s="13"/>
    </row>
    <row r="102" spans="1:46" ht="12.75" customHeight="1">
      <c r="A102" s="39"/>
      <c r="B102" s="149" t="s">
        <v>11</v>
      </c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1"/>
      <c r="P102" s="62"/>
      <c r="Q102" s="149" t="s">
        <v>10</v>
      </c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1"/>
      <c r="AE102" s="62"/>
      <c r="AF102" s="149" t="s">
        <v>9</v>
      </c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1"/>
      <c r="AT102" s="40"/>
    </row>
    <row r="103" spans="1:46" ht="12.75" customHeight="1">
      <c r="A103" s="43"/>
      <c r="B103" s="222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4"/>
      <c r="P103" s="58"/>
      <c r="Q103" s="184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6"/>
      <c r="AE103" s="58"/>
      <c r="AF103" s="222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4"/>
      <c r="AT103" s="44"/>
    </row>
    <row r="104" spans="1:46" ht="12.75" customHeight="1">
      <c r="A104" s="39"/>
      <c r="B104" s="225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7"/>
      <c r="P104" s="58"/>
      <c r="Q104" s="184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6"/>
      <c r="AE104" s="58"/>
      <c r="AF104" s="225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7"/>
      <c r="AT104" s="40"/>
    </row>
    <row r="105" spans="1:46" ht="12.75" customHeight="1">
      <c r="A105" s="41"/>
      <c r="B105" s="225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7"/>
      <c r="P105" s="58"/>
      <c r="Q105" s="184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6"/>
      <c r="AE105" s="58"/>
      <c r="AF105" s="225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7"/>
      <c r="AT105" s="42"/>
    </row>
    <row r="106" spans="1:46" ht="12.75" customHeight="1">
      <c r="A106" s="12"/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7"/>
      <c r="P106" s="58"/>
      <c r="Q106" s="184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6"/>
      <c r="AE106" s="58"/>
      <c r="AF106" s="225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7"/>
      <c r="AT106" s="13"/>
    </row>
    <row r="107" spans="1:46" ht="12.75" customHeight="1">
      <c r="A107" s="29"/>
      <c r="B107" s="225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7"/>
      <c r="P107" s="58"/>
      <c r="Q107" s="184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6"/>
      <c r="AE107" s="58"/>
      <c r="AF107" s="225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7"/>
      <c r="AT107" s="30"/>
    </row>
    <row r="108" spans="1:46" ht="12.75" customHeight="1">
      <c r="A108" s="29"/>
      <c r="B108" s="225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7"/>
      <c r="P108" s="58"/>
      <c r="Q108" s="184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6"/>
      <c r="AE108" s="58"/>
      <c r="AF108" s="225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7"/>
      <c r="AT108" s="30"/>
    </row>
    <row r="109" spans="1:46" ht="12.75" customHeight="1">
      <c r="A109" s="12"/>
      <c r="B109" s="228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30"/>
      <c r="P109" s="58"/>
      <c r="Q109" s="184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6"/>
      <c r="AE109" s="58"/>
      <c r="AF109" s="228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30"/>
      <c r="AT109" s="13"/>
    </row>
    <row r="110" spans="1:46" ht="12.75" customHeight="1">
      <c r="A110" s="12"/>
      <c r="B110" s="164" t="s">
        <v>7</v>
      </c>
      <c r="C110" s="165"/>
      <c r="D110" s="165"/>
      <c r="E110" s="165"/>
      <c r="F110" s="165"/>
      <c r="G110" s="165"/>
      <c r="H110" s="165"/>
      <c r="I110" s="165"/>
      <c r="J110" s="165"/>
      <c r="K110" s="166"/>
      <c r="L110" s="180" t="s">
        <v>6</v>
      </c>
      <c r="M110" s="181"/>
      <c r="N110" s="181"/>
      <c r="O110" s="182"/>
      <c r="P110" s="62"/>
      <c r="Q110" s="164" t="s">
        <v>7</v>
      </c>
      <c r="R110" s="165"/>
      <c r="S110" s="165"/>
      <c r="T110" s="165"/>
      <c r="U110" s="165"/>
      <c r="V110" s="165"/>
      <c r="W110" s="165"/>
      <c r="X110" s="165"/>
      <c r="Y110" s="165"/>
      <c r="Z110" s="166"/>
      <c r="AA110" s="180" t="s">
        <v>6</v>
      </c>
      <c r="AB110" s="181"/>
      <c r="AC110" s="181"/>
      <c r="AD110" s="182"/>
      <c r="AE110" s="62"/>
      <c r="AF110" s="164" t="s">
        <v>7</v>
      </c>
      <c r="AG110" s="165"/>
      <c r="AH110" s="165"/>
      <c r="AI110" s="165"/>
      <c r="AJ110" s="165"/>
      <c r="AK110" s="165"/>
      <c r="AL110" s="165"/>
      <c r="AM110" s="165"/>
      <c r="AN110" s="165"/>
      <c r="AO110" s="166"/>
      <c r="AP110" s="180" t="s">
        <v>6</v>
      </c>
      <c r="AQ110" s="181"/>
      <c r="AR110" s="181"/>
      <c r="AS110" s="182"/>
      <c r="AT110" s="13"/>
    </row>
    <row r="111" spans="1:46" ht="12.75" customHeight="1">
      <c r="A111" s="12"/>
      <c r="B111" s="154" t="s">
        <v>22</v>
      </c>
      <c r="C111" s="155"/>
      <c r="D111" s="155"/>
      <c r="E111" s="155"/>
      <c r="F111" s="155"/>
      <c r="G111" s="155"/>
      <c r="H111" s="155"/>
      <c r="I111" s="155"/>
      <c r="J111" s="155"/>
      <c r="K111" s="156"/>
      <c r="L111" s="217">
        <f>"Менеджер"!$AW$1*32</f>
        <v>1600</v>
      </c>
      <c r="M111" s="217"/>
      <c r="N111" s="217"/>
      <c r="O111" s="218"/>
      <c r="P111" s="58"/>
      <c r="Q111" s="154" t="s">
        <v>22</v>
      </c>
      <c r="R111" s="155"/>
      <c r="S111" s="155"/>
      <c r="T111" s="155"/>
      <c r="U111" s="155"/>
      <c r="V111" s="155"/>
      <c r="W111" s="155"/>
      <c r="X111" s="155"/>
      <c r="Y111" s="155"/>
      <c r="Z111" s="156"/>
      <c r="AA111" s="152">
        <f>"Менеджер"!$AW$1*32</f>
        <v>1600</v>
      </c>
      <c r="AB111" s="152"/>
      <c r="AC111" s="152"/>
      <c r="AD111" s="153"/>
      <c r="AE111" s="58"/>
      <c r="AF111" s="154" t="s">
        <v>31</v>
      </c>
      <c r="AG111" s="155"/>
      <c r="AH111" s="155"/>
      <c r="AI111" s="155"/>
      <c r="AJ111" s="155"/>
      <c r="AK111" s="155"/>
      <c r="AL111" s="155"/>
      <c r="AM111" s="155"/>
      <c r="AN111" s="155"/>
      <c r="AO111" s="156"/>
      <c r="AP111" s="152">
        <f>"Менеджер"!$AW$1*56</f>
        <v>2800</v>
      </c>
      <c r="AQ111" s="152"/>
      <c r="AR111" s="152"/>
      <c r="AS111" s="153"/>
      <c r="AT111" s="13"/>
    </row>
    <row r="112" spans="1:46" ht="12.75" customHeight="1">
      <c r="A112" s="45"/>
      <c r="B112" s="157" t="s">
        <v>32</v>
      </c>
      <c r="C112" s="158"/>
      <c r="D112" s="158"/>
      <c r="E112" s="158"/>
      <c r="F112" s="158"/>
      <c r="G112" s="158"/>
      <c r="H112" s="158"/>
      <c r="I112" s="158"/>
      <c r="J112" s="158"/>
      <c r="K112" s="159"/>
      <c r="L112" s="219">
        <f>"Менеджер"!$AW$1*50</f>
        <v>2500</v>
      </c>
      <c r="M112" s="219"/>
      <c r="N112" s="219"/>
      <c r="O112" s="220"/>
      <c r="P112" s="58"/>
      <c r="Q112" s="157" t="s">
        <v>33</v>
      </c>
      <c r="R112" s="158"/>
      <c r="S112" s="158"/>
      <c r="T112" s="158"/>
      <c r="U112" s="158"/>
      <c r="V112" s="158"/>
      <c r="W112" s="158"/>
      <c r="X112" s="158"/>
      <c r="Y112" s="158"/>
      <c r="Z112" s="159"/>
      <c r="AA112" s="174">
        <f>"Менеджер"!$AW$1*28</f>
        <v>1400</v>
      </c>
      <c r="AB112" s="174"/>
      <c r="AC112" s="174"/>
      <c r="AD112" s="175"/>
      <c r="AE112" s="58"/>
      <c r="AF112" s="157" t="s">
        <v>34</v>
      </c>
      <c r="AG112" s="158"/>
      <c r="AH112" s="158"/>
      <c r="AI112" s="158"/>
      <c r="AJ112" s="158"/>
      <c r="AK112" s="158"/>
      <c r="AL112" s="158"/>
      <c r="AM112" s="158"/>
      <c r="AN112" s="158"/>
      <c r="AO112" s="159"/>
      <c r="AP112" s="174">
        <f>"Менеджер"!$AW$1*50</f>
        <v>2500</v>
      </c>
      <c r="AQ112" s="174"/>
      <c r="AR112" s="174"/>
      <c r="AS112" s="175"/>
      <c r="AT112" s="46"/>
    </row>
    <row r="113" spans="1:46" ht="12.75" customHeight="1">
      <c r="A113" s="12"/>
      <c r="B113" s="157" t="s">
        <v>35</v>
      </c>
      <c r="C113" s="158"/>
      <c r="D113" s="158"/>
      <c r="E113" s="158"/>
      <c r="F113" s="158"/>
      <c r="G113" s="158"/>
      <c r="H113" s="158"/>
      <c r="I113" s="158"/>
      <c r="J113" s="158"/>
      <c r="K113" s="159"/>
      <c r="L113" s="219">
        <f>"Менеджер"!$AW$1*7</f>
        <v>350</v>
      </c>
      <c r="M113" s="219"/>
      <c r="N113" s="219"/>
      <c r="O113" s="220"/>
      <c r="P113" s="58"/>
      <c r="Q113" s="183" t="s">
        <v>46</v>
      </c>
      <c r="R113" s="158"/>
      <c r="S113" s="158"/>
      <c r="T113" s="158"/>
      <c r="U113" s="158"/>
      <c r="V113" s="158"/>
      <c r="W113" s="158"/>
      <c r="X113" s="158"/>
      <c r="Y113" s="158"/>
      <c r="Z113" s="159"/>
      <c r="AA113" s="174">
        <f>"Менеджер"!$AW$1*104</f>
        <v>5200</v>
      </c>
      <c r="AB113" s="174"/>
      <c r="AC113" s="174"/>
      <c r="AD113" s="175"/>
      <c r="AE113" s="58"/>
      <c r="AF113" s="183" t="s">
        <v>46</v>
      </c>
      <c r="AG113" s="158"/>
      <c r="AH113" s="158"/>
      <c r="AI113" s="158"/>
      <c r="AJ113" s="158"/>
      <c r="AK113" s="158"/>
      <c r="AL113" s="158"/>
      <c r="AM113" s="158"/>
      <c r="AN113" s="158"/>
      <c r="AO113" s="159"/>
      <c r="AP113" s="174">
        <f>"Менеджер"!$AW$1*104</f>
        <v>5200</v>
      </c>
      <c r="AQ113" s="174"/>
      <c r="AR113" s="174"/>
      <c r="AS113" s="175"/>
      <c r="AT113" s="13"/>
    </row>
    <row r="114" spans="1:46" ht="12.75" customHeight="1">
      <c r="A114" s="39"/>
      <c r="B114" s="183" t="s">
        <v>47</v>
      </c>
      <c r="C114" s="158"/>
      <c r="D114" s="158"/>
      <c r="E114" s="158"/>
      <c r="F114" s="158"/>
      <c r="G114" s="158"/>
      <c r="H114" s="158"/>
      <c r="I114" s="158"/>
      <c r="J114" s="158"/>
      <c r="K114" s="159"/>
      <c r="L114" s="219">
        <f>"Менеджер"!$AW$1*11</f>
        <v>550</v>
      </c>
      <c r="M114" s="219"/>
      <c r="N114" s="219"/>
      <c r="O114" s="220"/>
      <c r="P114" s="58"/>
      <c r="Q114" s="157" t="s">
        <v>36</v>
      </c>
      <c r="R114" s="158"/>
      <c r="S114" s="158"/>
      <c r="T114" s="158"/>
      <c r="U114" s="158"/>
      <c r="V114" s="158"/>
      <c r="W114" s="158"/>
      <c r="X114" s="158"/>
      <c r="Y114" s="158"/>
      <c r="Z114" s="159"/>
      <c r="AA114" s="176">
        <f>"Менеджер"!$AW$1*14</f>
        <v>700</v>
      </c>
      <c r="AB114" s="176"/>
      <c r="AC114" s="176"/>
      <c r="AD114" s="177"/>
      <c r="AE114" s="58"/>
      <c r="AF114" s="157" t="s">
        <v>36</v>
      </c>
      <c r="AG114" s="158"/>
      <c r="AH114" s="158"/>
      <c r="AI114" s="158"/>
      <c r="AJ114" s="158"/>
      <c r="AK114" s="158"/>
      <c r="AL114" s="158"/>
      <c r="AM114" s="158"/>
      <c r="AN114" s="158"/>
      <c r="AO114" s="159"/>
      <c r="AP114" s="176">
        <f>"Менеджер"!$AW$1*14</f>
        <v>700</v>
      </c>
      <c r="AQ114" s="176"/>
      <c r="AR114" s="176"/>
      <c r="AS114" s="177"/>
      <c r="AT114" s="40"/>
    </row>
    <row r="115" spans="1:46" ht="12.75" customHeight="1">
      <c r="A115" s="12"/>
      <c r="B115" s="208" t="s">
        <v>30</v>
      </c>
      <c r="C115" s="209"/>
      <c r="D115" s="209"/>
      <c r="E115" s="209"/>
      <c r="F115" s="209"/>
      <c r="G115" s="209"/>
      <c r="H115" s="209"/>
      <c r="I115" s="209"/>
      <c r="J115" s="209"/>
      <c r="K115" s="210"/>
      <c r="L115" s="244">
        <f>"Менеджер"!$AW$1*21</f>
        <v>1050</v>
      </c>
      <c r="M115" s="244"/>
      <c r="N115" s="244"/>
      <c r="O115" s="245"/>
      <c r="P115" s="58"/>
      <c r="Q115" s="208" t="s">
        <v>37</v>
      </c>
      <c r="R115" s="209"/>
      <c r="S115" s="209"/>
      <c r="T115" s="209"/>
      <c r="U115" s="209"/>
      <c r="V115" s="209"/>
      <c r="W115" s="209"/>
      <c r="X115" s="209"/>
      <c r="Y115" s="209"/>
      <c r="Z115" s="210"/>
      <c r="AA115" s="232">
        <f>"Менеджер"!$AW$1*42</f>
        <v>2100</v>
      </c>
      <c r="AB115" s="232"/>
      <c r="AC115" s="232"/>
      <c r="AD115" s="233"/>
      <c r="AE115" s="58"/>
      <c r="AF115" s="157" t="s">
        <v>37</v>
      </c>
      <c r="AG115" s="158"/>
      <c r="AH115" s="158"/>
      <c r="AI115" s="158"/>
      <c r="AJ115" s="158"/>
      <c r="AK115" s="158"/>
      <c r="AL115" s="158"/>
      <c r="AM115" s="158"/>
      <c r="AN115" s="158"/>
      <c r="AO115" s="159"/>
      <c r="AP115" s="176">
        <f>"Менеджер"!$AW$1*42</f>
        <v>2100</v>
      </c>
      <c r="AQ115" s="176"/>
      <c r="AR115" s="176"/>
      <c r="AS115" s="177"/>
      <c r="AT115" s="13"/>
    </row>
    <row r="116" spans="1:46" ht="12.75" customHeight="1">
      <c r="A116" s="12"/>
      <c r="B116" s="189" t="s">
        <v>17</v>
      </c>
      <c r="C116" s="190"/>
      <c r="D116" s="190"/>
      <c r="E116" s="190"/>
      <c r="F116" s="190"/>
      <c r="G116" s="190"/>
      <c r="H116" s="190"/>
      <c r="I116" s="190"/>
      <c r="J116" s="190"/>
      <c r="K116" s="191"/>
      <c r="L116" s="160">
        <f>"Менеджер"!$AW$1*121</f>
        <v>6050</v>
      </c>
      <c r="M116" s="160"/>
      <c r="N116" s="160"/>
      <c r="O116" s="161"/>
      <c r="P116" s="58"/>
      <c r="Q116" s="189" t="s">
        <v>17</v>
      </c>
      <c r="R116" s="190"/>
      <c r="S116" s="190"/>
      <c r="T116" s="190"/>
      <c r="U116" s="190"/>
      <c r="V116" s="190"/>
      <c r="W116" s="190"/>
      <c r="X116" s="190"/>
      <c r="Y116" s="190"/>
      <c r="Z116" s="191"/>
      <c r="AA116" s="160">
        <f>"Менеджер"!$AW$1*376</f>
        <v>18800</v>
      </c>
      <c r="AB116" s="160"/>
      <c r="AC116" s="160"/>
      <c r="AD116" s="161"/>
      <c r="AE116" s="58"/>
      <c r="AF116" s="221" t="s">
        <v>38</v>
      </c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252">
        <f>"Менеджер"!$AW$1*20</f>
        <v>1000</v>
      </c>
      <c r="AQ116" s="253"/>
      <c r="AR116" s="253"/>
      <c r="AS116" s="254"/>
      <c r="AT116" s="13"/>
    </row>
    <row r="117" spans="1:46" ht="12.75" customHeight="1">
      <c r="A117" s="12"/>
      <c r="B117" s="25"/>
      <c r="P117" s="68"/>
      <c r="AE117" s="62"/>
      <c r="AF117" s="189" t="s">
        <v>17</v>
      </c>
      <c r="AG117" s="190"/>
      <c r="AH117" s="190"/>
      <c r="AI117" s="190"/>
      <c r="AJ117" s="190"/>
      <c r="AK117" s="190"/>
      <c r="AL117" s="190"/>
      <c r="AM117" s="190"/>
      <c r="AN117" s="190"/>
      <c r="AO117" s="191"/>
      <c r="AP117" s="160">
        <f>"Менеджер"!$AW$1*286</f>
        <v>14300</v>
      </c>
      <c r="AQ117" s="160"/>
      <c r="AR117" s="160"/>
      <c r="AS117" s="161"/>
      <c r="AT117" s="13"/>
    </row>
    <row r="118" spans="1:46" ht="12.75" customHeight="1">
      <c r="A118" s="12"/>
      <c r="B118" s="12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  <c r="AO118" s="260"/>
      <c r="AP118" s="260"/>
      <c r="AQ118" s="260"/>
      <c r="AR118" s="260"/>
      <c r="AS118" s="13"/>
      <c r="AT118" s="13"/>
    </row>
    <row r="119" spans="1:46" ht="12.75" customHeight="1">
      <c r="A119" s="12"/>
      <c r="B119" s="12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13"/>
      <c r="AT119" s="13"/>
    </row>
    <row r="120" spans="1:46" ht="12.75" customHeight="1">
      <c r="A120" s="12"/>
      <c r="B120" s="12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13"/>
      <c r="AT120" s="13"/>
    </row>
    <row r="121" spans="1:46" ht="12.75" customHeight="1">
      <c r="A121" s="12"/>
      <c r="B121" s="12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13"/>
      <c r="AT121" s="13"/>
    </row>
    <row r="122" spans="1:46" ht="12.75" customHeight="1">
      <c r="A122" s="12"/>
      <c r="B122" s="12"/>
      <c r="AE122" s="2"/>
      <c r="AJ122" s="1"/>
      <c r="AS122" s="13"/>
      <c r="AT122" s="13"/>
    </row>
    <row r="123" spans="1:46" ht="12.75" customHeight="1">
      <c r="A123" s="12"/>
      <c r="B123" s="12"/>
      <c r="AE123" s="2"/>
      <c r="AJ123" s="1"/>
      <c r="AS123" s="13"/>
      <c r="AT123" s="13"/>
    </row>
    <row r="124" spans="1:46" ht="12.75" customHeight="1">
      <c r="A124" s="12"/>
      <c r="B124" s="12"/>
      <c r="AE124" s="2"/>
      <c r="AJ124" s="1"/>
      <c r="AS124" s="13"/>
      <c r="AT124" s="13"/>
    </row>
    <row r="125" spans="1:46" ht="12.75" customHeight="1">
      <c r="A125" s="12"/>
      <c r="B125" s="12"/>
      <c r="AE125" s="2"/>
      <c r="AJ125" s="1"/>
      <c r="AS125" s="13"/>
      <c r="AT125" s="13"/>
    </row>
    <row r="126" spans="1:46" ht="12.75" customHeight="1">
      <c r="A126" s="12"/>
      <c r="B126" s="26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47"/>
      <c r="AF126" s="47"/>
      <c r="AG126" s="47"/>
      <c r="AH126" s="47"/>
      <c r="AI126" s="47"/>
      <c r="AJ126" s="54"/>
      <c r="AK126" s="54"/>
      <c r="AL126" s="54"/>
      <c r="AM126" s="54"/>
      <c r="AN126" s="54"/>
      <c r="AO126" s="54"/>
      <c r="AP126" s="54"/>
      <c r="AQ126" s="54"/>
      <c r="AR126" s="54"/>
      <c r="AS126" s="27"/>
      <c r="AT126" s="13"/>
    </row>
    <row r="127" spans="1:46" ht="12.75" customHeight="1">
      <c r="A127" s="3"/>
      <c r="B127" s="197" t="str">
        <f>$B$62</f>
        <v>цены указаны в рублях (с НДС) на 12.04.2012 
предусмотрена система скидок в зависимости от объема заказа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162" t="s">
        <v>1</v>
      </c>
      <c r="AO127" s="162"/>
      <c r="AP127" s="162"/>
      <c r="AQ127" s="162"/>
      <c r="AR127" s="162"/>
      <c r="AS127" s="162"/>
      <c r="AT127" s="5"/>
    </row>
    <row r="128" spans="1:46" ht="12.75" customHeight="1">
      <c r="A128" s="3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162"/>
      <c r="AO128" s="162"/>
      <c r="AP128" s="162"/>
      <c r="AQ128" s="162"/>
      <c r="AR128" s="162"/>
      <c r="AS128" s="162"/>
      <c r="AT128" s="5"/>
    </row>
    <row r="129" spans="1:46" ht="12.75" customHeight="1">
      <c r="A129" s="1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6"/>
    </row>
    <row r="130" spans="31:36" ht="12.75" customHeight="1">
      <c r="AE130" s="2"/>
      <c r="AJ130" s="1"/>
    </row>
    <row r="131" spans="1:46" ht="12.75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8"/>
      <c r="AG131" s="78"/>
      <c r="AH131" s="78"/>
      <c r="AI131" s="78"/>
      <c r="AJ131" s="78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</row>
    <row r="132" spans="1:47" ht="12.75" customHeight="1">
      <c r="A132" s="100"/>
      <c r="B132" s="101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3"/>
      <c r="AI132" s="103"/>
      <c r="AJ132" s="103"/>
      <c r="AK132" s="83"/>
      <c r="AL132" s="83"/>
      <c r="AM132" s="83"/>
      <c r="AN132" s="83"/>
      <c r="AO132" s="83"/>
      <c r="AP132" s="83"/>
      <c r="AQ132" s="83"/>
      <c r="AR132" s="83"/>
      <c r="AS132" s="104"/>
      <c r="AT132" s="105"/>
      <c r="AU132" s="8"/>
    </row>
    <row r="133" spans="1:47" ht="12.75" customHeight="1">
      <c r="A133" s="106"/>
      <c r="B133" s="94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107"/>
      <c r="AT133" s="95"/>
      <c r="AU133" s="8"/>
    </row>
    <row r="134" spans="1:47" ht="12.75" customHeight="1">
      <c r="A134" s="106"/>
      <c r="B134" s="94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108"/>
      <c r="S134" s="108"/>
      <c r="T134" s="109"/>
      <c r="U134" s="109"/>
      <c r="V134" s="110"/>
      <c r="W134" s="110"/>
      <c r="X134" s="110"/>
      <c r="Y134" s="110"/>
      <c r="Z134" s="110"/>
      <c r="AA134" s="110"/>
      <c r="AB134" s="110"/>
      <c r="AC134" s="110"/>
      <c r="AD134" s="266"/>
      <c r="AE134" s="266"/>
      <c r="AF134" s="266"/>
      <c r="AG134" s="266"/>
      <c r="AH134" s="266"/>
      <c r="AI134" s="266"/>
      <c r="AJ134" s="266"/>
      <c r="AK134" s="266"/>
      <c r="AL134" s="266"/>
      <c r="AM134" s="266"/>
      <c r="AN134" s="266"/>
      <c r="AO134" s="266"/>
      <c r="AP134" s="266"/>
      <c r="AQ134" s="266"/>
      <c r="AR134" s="266"/>
      <c r="AS134" s="107"/>
      <c r="AT134" s="95"/>
      <c r="AU134" s="8"/>
    </row>
    <row r="135" spans="1:47" ht="12.75" customHeight="1">
      <c r="A135" s="106"/>
      <c r="B135" s="74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3"/>
      <c r="AI135" s="113"/>
      <c r="AJ135" s="113"/>
      <c r="AK135" s="111"/>
      <c r="AL135" s="111"/>
      <c r="AM135" s="111"/>
      <c r="AN135" s="111"/>
      <c r="AO135" s="111"/>
      <c r="AP135" s="111"/>
      <c r="AQ135" s="111"/>
      <c r="AR135" s="111"/>
      <c r="AS135" s="114"/>
      <c r="AT135" s="95"/>
      <c r="AU135" s="8"/>
    </row>
    <row r="136" spans="1:46" ht="12.75" customHeight="1">
      <c r="A136" s="12"/>
      <c r="B136" s="25"/>
      <c r="C136" s="138" t="s">
        <v>86</v>
      </c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4"/>
      <c r="AT136" s="13"/>
    </row>
    <row r="137" spans="1:46" ht="12.75" customHeight="1">
      <c r="A137" s="12"/>
      <c r="B137" s="12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3"/>
      <c r="AT137" s="13"/>
    </row>
    <row r="138" spans="1:46" ht="12.75" customHeight="1">
      <c r="A138" s="12"/>
      <c r="B138" s="149" t="s">
        <v>76</v>
      </c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1"/>
      <c r="P138" s="62"/>
      <c r="Q138" s="149" t="s">
        <v>77</v>
      </c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1"/>
      <c r="AE138" s="62"/>
      <c r="AF138" s="149" t="s">
        <v>78</v>
      </c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1"/>
      <c r="AT138" s="13"/>
    </row>
    <row r="139" spans="1:46" ht="12.75" customHeight="1">
      <c r="A139" s="12"/>
      <c r="B139" s="184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6"/>
      <c r="P139" s="58"/>
      <c r="Q139" s="184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6"/>
      <c r="AE139" s="58"/>
      <c r="AF139" s="184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6"/>
      <c r="AT139" s="13"/>
    </row>
    <row r="140" spans="1:46" ht="12.75" customHeight="1">
      <c r="A140" s="12"/>
      <c r="B140" s="184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6"/>
      <c r="P140" s="58"/>
      <c r="Q140" s="184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6"/>
      <c r="AE140" s="58"/>
      <c r="AF140" s="184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6"/>
      <c r="AT140" s="13"/>
    </row>
    <row r="141" spans="1:46" ht="12.75" customHeight="1">
      <c r="A141" s="12"/>
      <c r="B141" s="184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6"/>
      <c r="P141" s="58"/>
      <c r="Q141" s="184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6"/>
      <c r="AE141" s="58"/>
      <c r="AF141" s="184"/>
      <c r="AG141" s="185"/>
      <c r="AH141" s="185"/>
      <c r="AI141" s="185"/>
      <c r="AJ141" s="185"/>
      <c r="AK141" s="185"/>
      <c r="AL141" s="185"/>
      <c r="AM141" s="185"/>
      <c r="AN141" s="185"/>
      <c r="AO141" s="185"/>
      <c r="AP141" s="185"/>
      <c r="AQ141" s="185"/>
      <c r="AR141" s="185"/>
      <c r="AS141" s="186"/>
      <c r="AT141" s="13"/>
    </row>
    <row r="142" spans="1:46" ht="12.75" customHeight="1">
      <c r="A142" s="12"/>
      <c r="B142" s="184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6"/>
      <c r="P142" s="58"/>
      <c r="Q142" s="184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6"/>
      <c r="AE142" s="58"/>
      <c r="AF142" s="184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6"/>
      <c r="AT142" s="13"/>
    </row>
    <row r="143" spans="1:46" ht="12.75" customHeight="1">
      <c r="A143" s="12"/>
      <c r="B143" s="184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6"/>
      <c r="P143" s="58"/>
      <c r="Q143" s="184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6"/>
      <c r="AE143" s="58"/>
      <c r="AF143" s="184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6"/>
      <c r="AT143" s="13"/>
    </row>
    <row r="144" spans="1:46" ht="12.75" customHeight="1">
      <c r="A144" s="12"/>
      <c r="B144" s="184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6"/>
      <c r="P144" s="58"/>
      <c r="Q144" s="184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6"/>
      <c r="AE144" s="58"/>
      <c r="AF144" s="184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185"/>
      <c r="AQ144" s="185"/>
      <c r="AR144" s="185"/>
      <c r="AS144" s="186"/>
      <c r="AT144" s="13"/>
    </row>
    <row r="145" spans="1:46" ht="12.75" customHeight="1">
      <c r="A145" s="12"/>
      <c r="B145" s="184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6"/>
      <c r="P145" s="58"/>
      <c r="Q145" s="184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6"/>
      <c r="AE145" s="58"/>
      <c r="AF145" s="184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5"/>
      <c r="AQ145" s="185"/>
      <c r="AR145" s="185"/>
      <c r="AS145" s="186"/>
      <c r="AT145" s="13"/>
    </row>
    <row r="146" spans="1:46" ht="12.75" customHeight="1">
      <c r="A146" s="12"/>
      <c r="B146" s="164" t="s">
        <v>7</v>
      </c>
      <c r="C146" s="165"/>
      <c r="D146" s="165"/>
      <c r="E146" s="165"/>
      <c r="F146" s="165"/>
      <c r="G146" s="165"/>
      <c r="H146" s="165"/>
      <c r="I146" s="165"/>
      <c r="J146" s="165"/>
      <c r="K146" s="166"/>
      <c r="L146" s="180" t="s">
        <v>6</v>
      </c>
      <c r="M146" s="181"/>
      <c r="N146" s="181"/>
      <c r="O146" s="182"/>
      <c r="P146" s="62"/>
      <c r="Q146" s="164" t="s">
        <v>7</v>
      </c>
      <c r="R146" s="165"/>
      <c r="S146" s="165"/>
      <c r="T146" s="165"/>
      <c r="U146" s="165"/>
      <c r="V146" s="165"/>
      <c r="W146" s="165"/>
      <c r="X146" s="165"/>
      <c r="Y146" s="165"/>
      <c r="Z146" s="166"/>
      <c r="AA146" s="180" t="s">
        <v>6</v>
      </c>
      <c r="AB146" s="181"/>
      <c r="AC146" s="181"/>
      <c r="AD146" s="182"/>
      <c r="AE146" s="62"/>
      <c r="AF146" s="164" t="s">
        <v>7</v>
      </c>
      <c r="AG146" s="165"/>
      <c r="AH146" s="165"/>
      <c r="AI146" s="165"/>
      <c r="AJ146" s="165"/>
      <c r="AK146" s="165"/>
      <c r="AL146" s="165"/>
      <c r="AM146" s="165"/>
      <c r="AN146" s="165"/>
      <c r="AO146" s="166"/>
      <c r="AP146" s="180" t="s">
        <v>6</v>
      </c>
      <c r="AQ146" s="181"/>
      <c r="AR146" s="181"/>
      <c r="AS146" s="182"/>
      <c r="AT146" s="13"/>
    </row>
    <row r="147" spans="1:46" ht="12.75" customHeight="1">
      <c r="A147" s="12"/>
      <c r="B147" s="171" t="s">
        <v>58</v>
      </c>
      <c r="C147" s="172"/>
      <c r="D147" s="172"/>
      <c r="E147" s="172"/>
      <c r="F147" s="172"/>
      <c r="G147" s="172"/>
      <c r="H147" s="172"/>
      <c r="I147" s="172"/>
      <c r="J147" s="172"/>
      <c r="K147" s="173"/>
      <c r="L147" s="237">
        <f>"Менеджер"!$AW$1*49</f>
        <v>2450</v>
      </c>
      <c r="M147" s="237"/>
      <c r="N147" s="237"/>
      <c r="O147" s="238"/>
      <c r="P147" s="58"/>
      <c r="Q147" s="171" t="s">
        <v>58</v>
      </c>
      <c r="R147" s="172"/>
      <c r="S147" s="172"/>
      <c r="T147" s="172"/>
      <c r="U147" s="172"/>
      <c r="V147" s="172"/>
      <c r="W147" s="172"/>
      <c r="X147" s="172"/>
      <c r="Y147" s="172"/>
      <c r="Z147" s="173"/>
      <c r="AA147" s="237">
        <f>"Менеджер"!$AW$1*49</f>
        <v>2450</v>
      </c>
      <c r="AB147" s="237"/>
      <c r="AC147" s="237"/>
      <c r="AD147" s="238"/>
      <c r="AE147" s="57"/>
      <c r="AF147" s="171" t="s">
        <v>59</v>
      </c>
      <c r="AG147" s="172"/>
      <c r="AH147" s="172"/>
      <c r="AI147" s="172"/>
      <c r="AJ147" s="172"/>
      <c r="AK147" s="172"/>
      <c r="AL147" s="172"/>
      <c r="AM147" s="172"/>
      <c r="AN147" s="172"/>
      <c r="AO147" s="173"/>
      <c r="AP147" s="237">
        <f>"Менеджер"!$AW$1*74</f>
        <v>3700</v>
      </c>
      <c r="AQ147" s="237"/>
      <c r="AR147" s="237"/>
      <c r="AS147" s="238"/>
      <c r="AT147" s="13"/>
    </row>
    <row r="148" spans="1:46" ht="12.75" customHeight="1">
      <c r="A148" s="12"/>
      <c r="B148" s="183" t="s">
        <v>60</v>
      </c>
      <c r="C148" s="158"/>
      <c r="D148" s="158"/>
      <c r="E148" s="158"/>
      <c r="F148" s="158"/>
      <c r="G148" s="158"/>
      <c r="H148" s="158"/>
      <c r="I148" s="158"/>
      <c r="J148" s="158"/>
      <c r="K148" s="159"/>
      <c r="L148" s="219">
        <f>"Менеджер"!$AW$1*7</f>
        <v>350</v>
      </c>
      <c r="M148" s="219"/>
      <c r="N148" s="219"/>
      <c r="O148" s="220"/>
      <c r="P148" s="58"/>
      <c r="Q148" s="157" t="s">
        <v>26</v>
      </c>
      <c r="R148" s="158"/>
      <c r="S148" s="158"/>
      <c r="T148" s="158"/>
      <c r="U148" s="158"/>
      <c r="V148" s="158"/>
      <c r="W148" s="158"/>
      <c r="X148" s="158"/>
      <c r="Y148" s="158"/>
      <c r="Z148" s="159"/>
      <c r="AA148" s="219">
        <f>"Менеджер"!$AW$1*52</f>
        <v>2600</v>
      </c>
      <c r="AB148" s="219"/>
      <c r="AC148" s="219"/>
      <c r="AD148" s="220"/>
      <c r="AE148" s="57"/>
      <c r="AF148" s="183" t="s">
        <v>61</v>
      </c>
      <c r="AG148" s="158"/>
      <c r="AH148" s="158"/>
      <c r="AI148" s="158"/>
      <c r="AJ148" s="158"/>
      <c r="AK148" s="158"/>
      <c r="AL148" s="158"/>
      <c r="AM148" s="158"/>
      <c r="AN148" s="158"/>
      <c r="AO148" s="159"/>
      <c r="AP148" s="219">
        <f>"Менеджер"!$AW$1*52</f>
        <v>2600</v>
      </c>
      <c r="AQ148" s="219"/>
      <c r="AR148" s="219"/>
      <c r="AS148" s="220"/>
      <c r="AT148" s="13"/>
    </row>
    <row r="149" spans="1:46" ht="12.75" customHeight="1">
      <c r="A149" s="12"/>
      <c r="B149" s="241" t="s">
        <v>62</v>
      </c>
      <c r="C149" s="242"/>
      <c r="D149" s="242"/>
      <c r="E149" s="242"/>
      <c r="F149" s="242"/>
      <c r="G149" s="242"/>
      <c r="H149" s="242"/>
      <c r="I149" s="242"/>
      <c r="J149" s="242"/>
      <c r="K149" s="243"/>
      <c r="L149" s="239">
        <f>"Менеджер"!$AW$1*7</f>
        <v>350</v>
      </c>
      <c r="M149" s="239"/>
      <c r="N149" s="239"/>
      <c r="O149" s="240"/>
      <c r="P149" s="58"/>
      <c r="Q149" s="234" t="s">
        <v>63</v>
      </c>
      <c r="R149" s="235"/>
      <c r="S149" s="235"/>
      <c r="T149" s="235"/>
      <c r="U149" s="235"/>
      <c r="V149" s="235"/>
      <c r="W149" s="235"/>
      <c r="X149" s="235"/>
      <c r="Y149" s="235"/>
      <c r="Z149" s="235"/>
      <c r="AA149" s="201">
        <f>"Менеджер"!$AW$1*7</f>
        <v>350</v>
      </c>
      <c r="AB149" s="201"/>
      <c r="AC149" s="201"/>
      <c r="AD149" s="202"/>
      <c r="AE149" s="57"/>
      <c r="AF149" s="231" t="s">
        <v>64</v>
      </c>
      <c r="AG149" s="195"/>
      <c r="AH149" s="195"/>
      <c r="AI149" s="195"/>
      <c r="AJ149" s="195"/>
      <c r="AK149" s="195"/>
      <c r="AL149" s="195"/>
      <c r="AM149" s="195"/>
      <c r="AN149" s="195"/>
      <c r="AO149" s="196"/>
      <c r="AP149" s="256">
        <f>"Менеджер"!$AW$1*8</f>
        <v>400</v>
      </c>
      <c r="AQ149" s="256"/>
      <c r="AR149" s="256"/>
      <c r="AS149" s="257"/>
      <c r="AT149" s="13"/>
    </row>
    <row r="150" spans="1:46" ht="12.75" customHeight="1">
      <c r="A150" s="12"/>
      <c r="B150" s="189" t="s">
        <v>17</v>
      </c>
      <c r="C150" s="190"/>
      <c r="D150" s="190"/>
      <c r="E150" s="190"/>
      <c r="F150" s="190"/>
      <c r="G150" s="190"/>
      <c r="H150" s="190"/>
      <c r="I150" s="190"/>
      <c r="J150" s="190"/>
      <c r="K150" s="191"/>
      <c r="L150" s="160">
        <f>"Менеджер"!$AW$1*63</f>
        <v>3150</v>
      </c>
      <c r="M150" s="160"/>
      <c r="N150" s="160"/>
      <c r="O150" s="161"/>
      <c r="P150" s="58"/>
      <c r="Q150" s="167" t="s">
        <v>65</v>
      </c>
      <c r="R150" s="168"/>
      <c r="S150" s="168"/>
      <c r="T150" s="168"/>
      <c r="U150" s="168"/>
      <c r="V150" s="168"/>
      <c r="W150" s="168"/>
      <c r="X150" s="168"/>
      <c r="Y150" s="168"/>
      <c r="Z150" s="168"/>
      <c r="AA150" s="247">
        <f>"Менеджер"!$AW$1*18</f>
        <v>900</v>
      </c>
      <c r="AB150" s="247"/>
      <c r="AC150" s="247"/>
      <c r="AD150" s="248"/>
      <c r="AE150" s="57"/>
      <c r="AF150" s="249" t="s">
        <v>66</v>
      </c>
      <c r="AG150" s="209"/>
      <c r="AH150" s="209"/>
      <c r="AI150" s="209"/>
      <c r="AJ150" s="209"/>
      <c r="AK150" s="209"/>
      <c r="AL150" s="209"/>
      <c r="AM150" s="209"/>
      <c r="AN150" s="209"/>
      <c r="AO150" s="210"/>
      <c r="AP150" s="244">
        <f>"Менеджер"!$AW$1*31</f>
        <v>1550</v>
      </c>
      <c r="AQ150" s="244"/>
      <c r="AR150" s="244"/>
      <c r="AS150" s="245"/>
      <c r="AT150" s="13"/>
    </row>
    <row r="151" spans="1:46" ht="12.75" customHeight="1">
      <c r="A151" s="12"/>
      <c r="B151" s="12"/>
      <c r="P151" s="62"/>
      <c r="Q151" s="189" t="s">
        <v>17</v>
      </c>
      <c r="R151" s="190"/>
      <c r="S151" s="190"/>
      <c r="T151" s="190"/>
      <c r="U151" s="190"/>
      <c r="V151" s="190"/>
      <c r="W151" s="190"/>
      <c r="X151" s="190"/>
      <c r="Y151" s="190"/>
      <c r="Z151" s="191"/>
      <c r="AA151" s="160">
        <f>"Менеджер"!$AW$1*126</f>
        <v>6300</v>
      </c>
      <c r="AB151" s="160"/>
      <c r="AC151" s="160"/>
      <c r="AD151" s="161"/>
      <c r="AE151" s="63"/>
      <c r="AF151" s="189" t="s">
        <v>17</v>
      </c>
      <c r="AG151" s="190"/>
      <c r="AH151" s="190"/>
      <c r="AI151" s="190"/>
      <c r="AJ151" s="190"/>
      <c r="AK151" s="190"/>
      <c r="AL151" s="190"/>
      <c r="AM151" s="190"/>
      <c r="AN151" s="190"/>
      <c r="AO151" s="191"/>
      <c r="AP151" s="160">
        <f>"Менеджер"!$AW$1*165</f>
        <v>8250</v>
      </c>
      <c r="AQ151" s="160"/>
      <c r="AR151" s="160"/>
      <c r="AS151" s="161"/>
      <c r="AT151" s="13"/>
    </row>
    <row r="152" spans="1:46" ht="12.75" customHeight="1">
      <c r="A152" s="12"/>
      <c r="B152" s="60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9"/>
      <c r="AT152" s="13"/>
    </row>
    <row r="153" spans="1:46" ht="12.75" customHeight="1">
      <c r="A153" s="12"/>
      <c r="B153" s="149" t="s">
        <v>79</v>
      </c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1"/>
      <c r="P153" s="62"/>
      <c r="Q153" s="149" t="s">
        <v>80</v>
      </c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1"/>
      <c r="AE153" s="62"/>
      <c r="AF153" s="149" t="s">
        <v>81</v>
      </c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1"/>
      <c r="AT153" s="13"/>
    </row>
    <row r="154" spans="1:46" ht="12.75" customHeight="1">
      <c r="A154" s="12"/>
      <c r="B154" s="184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6"/>
      <c r="P154" s="58"/>
      <c r="Q154" s="184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6"/>
      <c r="AE154" s="58"/>
      <c r="AF154" s="184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6"/>
      <c r="AT154" s="13"/>
    </row>
    <row r="155" spans="1:46" ht="12.75" customHeight="1">
      <c r="A155" s="12"/>
      <c r="B155" s="184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6"/>
      <c r="P155" s="58"/>
      <c r="Q155" s="184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6"/>
      <c r="AE155" s="58"/>
      <c r="AF155" s="184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6"/>
      <c r="AT155" s="13"/>
    </row>
    <row r="156" spans="1:46" ht="12.75" customHeight="1">
      <c r="A156" s="12"/>
      <c r="B156" s="184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6"/>
      <c r="P156" s="58"/>
      <c r="Q156" s="184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6"/>
      <c r="AE156" s="58"/>
      <c r="AF156" s="184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6"/>
      <c r="AT156" s="13"/>
    </row>
    <row r="157" spans="1:46" ht="12.75" customHeight="1">
      <c r="A157" s="12"/>
      <c r="B157" s="184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6"/>
      <c r="P157" s="58"/>
      <c r="Q157" s="184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6"/>
      <c r="AE157" s="58"/>
      <c r="AF157" s="184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6"/>
      <c r="AT157" s="13"/>
    </row>
    <row r="158" spans="1:46" ht="12.75" customHeight="1">
      <c r="A158" s="12"/>
      <c r="B158" s="184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6"/>
      <c r="P158" s="58"/>
      <c r="Q158" s="184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6"/>
      <c r="AE158" s="58"/>
      <c r="AF158" s="184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6"/>
      <c r="AT158" s="13"/>
    </row>
    <row r="159" spans="1:46" ht="12.75" customHeight="1">
      <c r="A159" s="12"/>
      <c r="B159" s="184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6"/>
      <c r="P159" s="58"/>
      <c r="Q159" s="184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6"/>
      <c r="AE159" s="58"/>
      <c r="AF159" s="184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6"/>
      <c r="AT159" s="13"/>
    </row>
    <row r="160" spans="1:46" ht="12.75" customHeight="1">
      <c r="A160" s="12"/>
      <c r="B160" s="164" t="s">
        <v>7</v>
      </c>
      <c r="C160" s="165"/>
      <c r="D160" s="165"/>
      <c r="E160" s="165"/>
      <c r="F160" s="165"/>
      <c r="G160" s="165"/>
      <c r="H160" s="165"/>
      <c r="I160" s="165"/>
      <c r="J160" s="165"/>
      <c r="K160" s="166"/>
      <c r="L160" s="180" t="s">
        <v>6</v>
      </c>
      <c r="M160" s="181"/>
      <c r="N160" s="181"/>
      <c r="O160" s="182"/>
      <c r="P160" s="62"/>
      <c r="Q160" s="164" t="s">
        <v>7</v>
      </c>
      <c r="R160" s="165"/>
      <c r="S160" s="165"/>
      <c r="T160" s="165"/>
      <c r="U160" s="165"/>
      <c r="V160" s="165"/>
      <c r="W160" s="165"/>
      <c r="X160" s="165"/>
      <c r="Y160" s="165"/>
      <c r="Z160" s="166"/>
      <c r="AA160" s="180" t="s">
        <v>6</v>
      </c>
      <c r="AB160" s="181"/>
      <c r="AC160" s="181"/>
      <c r="AD160" s="182"/>
      <c r="AE160" s="62"/>
      <c r="AF160" s="164" t="s">
        <v>7</v>
      </c>
      <c r="AG160" s="165"/>
      <c r="AH160" s="165"/>
      <c r="AI160" s="165"/>
      <c r="AJ160" s="165"/>
      <c r="AK160" s="165"/>
      <c r="AL160" s="165"/>
      <c r="AM160" s="165"/>
      <c r="AN160" s="165"/>
      <c r="AO160" s="166"/>
      <c r="AP160" s="180" t="s">
        <v>6</v>
      </c>
      <c r="AQ160" s="181"/>
      <c r="AR160" s="181"/>
      <c r="AS160" s="182"/>
      <c r="AT160" s="13"/>
    </row>
    <row r="161" spans="1:46" ht="12.75" customHeight="1">
      <c r="A161" s="12"/>
      <c r="B161" s="213" t="s">
        <v>48</v>
      </c>
      <c r="C161" s="172"/>
      <c r="D161" s="172"/>
      <c r="E161" s="172"/>
      <c r="F161" s="172"/>
      <c r="G161" s="172"/>
      <c r="H161" s="172"/>
      <c r="I161" s="172"/>
      <c r="J161" s="172"/>
      <c r="K161" s="173"/>
      <c r="L161" s="237">
        <f>"Менеджер"!$AW$1*98</f>
        <v>4900</v>
      </c>
      <c r="M161" s="237"/>
      <c r="N161" s="237"/>
      <c r="O161" s="238"/>
      <c r="P161" s="58"/>
      <c r="Q161" s="213" t="s">
        <v>48</v>
      </c>
      <c r="R161" s="172"/>
      <c r="S161" s="172"/>
      <c r="T161" s="172"/>
      <c r="U161" s="172"/>
      <c r="V161" s="172"/>
      <c r="W161" s="172"/>
      <c r="X161" s="172"/>
      <c r="Y161" s="172"/>
      <c r="Z161" s="173"/>
      <c r="AA161" s="237">
        <f>"Менеджер"!$AW$1*98</f>
        <v>4900</v>
      </c>
      <c r="AB161" s="237"/>
      <c r="AC161" s="237"/>
      <c r="AD161" s="238"/>
      <c r="AE161" s="58"/>
      <c r="AF161" s="213" t="s">
        <v>48</v>
      </c>
      <c r="AG161" s="172"/>
      <c r="AH161" s="172"/>
      <c r="AI161" s="172"/>
      <c r="AJ161" s="172"/>
      <c r="AK161" s="172"/>
      <c r="AL161" s="172"/>
      <c r="AM161" s="172"/>
      <c r="AN161" s="172"/>
      <c r="AO161" s="173"/>
      <c r="AP161" s="237">
        <f>"Менеджер"!$AW$1*98</f>
        <v>4900</v>
      </c>
      <c r="AQ161" s="237"/>
      <c r="AR161" s="237"/>
      <c r="AS161" s="238"/>
      <c r="AT161" s="13"/>
    </row>
    <row r="162" spans="1:46" ht="12.75" customHeight="1">
      <c r="A162" s="12"/>
      <c r="B162" s="183" t="s">
        <v>46</v>
      </c>
      <c r="C162" s="158"/>
      <c r="D162" s="158"/>
      <c r="E162" s="158"/>
      <c r="F162" s="158"/>
      <c r="G162" s="158"/>
      <c r="H162" s="158"/>
      <c r="I162" s="158"/>
      <c r="J162" s="158"/>
      <c r="K162" s="159"/>
      <c r="L162" s="255">
        <f>"Менеджер"!$AW$1*104</f>
        <v>5200</v>
      </c>
      <c r="M162" s="219"/>
      <c r="N162" s="219"/>
      <c r="O162" s="220"/>
      <c r="P162" s="57"/>
      <c r="Q162" s="183" t="s">
        <v>67</v>
      </c>
      <c r="R162" s="158"/>
      <c r="S162" s="158"/>
      <c r="T162" s="158"/>
      <c r="U162" s="158"/>
      <c r="V162" s="158"/>
      <c r="W162" s="158"/>
      <c r="X162" s="158"/>
      <c r="Y162" s="158"/>
      <c r="Z162" s="159"/>
      <c r="AA162" s="255">
        <f>"Менеджер"!$AW$1*110</f>
        <v>5500</v>
      </c>
      <c r="AB162" s="219"/>
      <c r="AC162" s="219"/>
      <c r="AD162" s="220"/>
      <c r="AE162" s="58"/>
      <c r="AF162" s="183" t="s">
        <v>68</v>
      </c>
      <c r="AG162" s="158"/>
      <c r="AH162" s="158"/>
      <c r="AI162" s="158"/>
      <c r="AJ162" s="158"/>
      <c r="AK162" s="158"/>
      <c r="AL162" s="158"/>
      <c r="AM162" s="158"/>
      <c r="AN162" s="158"/>
      <c r="AO162" s="159"/>
      <c r="AP162" s="219">
        <f>"Менеджер"!$AW$1*69</f>
        <v>3450</v>
      </c>
      <c r="AQ162" s="219"/>
      <c r="AR162" s="219"/>
      <c r="AS162" s="220"/>
      <c r="AT162" s="13"/>
    </row>
    <row r="163" spans="1:46" ht="12.75" customHeight="1">
      <c r="A163" s="12"/>
      <c r="B163" s="194" t="s">
        <v>36</v>
      </c>
      <c r="C163" s="195"/>
      <c r="D163" s="195"/>
      <c r="E163" s="195"/>
      <c r="F163" s="195"/>
      <c r="G163" s="195"/>
      <c r="H163" s="195"/>
      <c r="I163" s="195"/>
      <c r="J163" s="195"/>
      <c r="K163" s="196"/>
      <c r="L163" s="205">
        <f>"Менеджер"!$AW$1*14</f>
        <v>700</v>
      </c>
      <c r="M163" s="206"/>
      <c r="N163" s="206"/>
      <c r="O163" s="207"/>
      <c r="P163" s="57"/>
      <c r="Q163" s="231" t="s">
        <v>69</v>
      </c>
      <c r="R163" s="195"/>
      <c r="S163" s="195"/>
      <c r="T163" s="195"/>
      <c r="U163" s="195"/>
      <c r="V163" s="195"/>
      <c r="W163" s="195"/>
      <c r="X163" s="195"/>
      <c r="Y163" s="195"/>
      <c r="Z163" s="196"/>
      <c r="AA163" s="267">
        <f>"Менеджер"!$AW$1*100</f>
        <v>5000</v>
      </c>
      <c r="AB163" s="256"/>
      <c r="AC163" s="256"/>
      <c r="AD163" s="257"/>
      <c r="AE163" s="58"/>
      <c r="AF163" s="231" t="s">
        <v>44</v>
      </c>
      <c r="AG163" s="195"/>
      <c r="AH163" s="195"/>
      <c r="AI163" s="195"/>
      <c r="AJ163" s="195"/>
      <c r="AK163" s="195"/>
      <c r="AL163" s="195"/>
      <c r="AM163" s="195"/>
      <c r="AN163" s="195"/>
      <c r="AO163" s="196"/>
      <c r="AP163" s="256">
        <f>"Менеджер"!$AW$1*98</f>
        <v>4900</v>
      </c>
      <c r="AQ163" s="256"/>
      <c r="AR163" s="256"/>
      <c r="AS163" s="257"/>
      <c r="AT163" s="13"/>
    </row>
    <row r="164" spans="1:46" ht="12.75" customHeight="1">
      <c r="A164" s="12"/>
      <c r="B164" s="249" t="s">
        <v>70</v>
      </c>
      <c r="C164" s="209"/>
      <c r="D164" s="209"/>
      <c r="E164" s="209"/>
      <c r="F164" s="209"/>
      <c r="G164" s="209"/>
      <c r="H164" s="209"/>
      <c r="I164" s="209"/>
      <c r="J164" s="209"/>
      <c r="K164" s="210"/>
      <c r="L164" s="258">
        <f>"Менеджер"!$AW$1*40</f>
        <v>2000</v>
      </c>
      <c r="M164" s="244"/>
      <c r="N164" s="244"/>
      <c r="O164" s="245"/>
      <c r="P164" s="57"/>
      <c r="Q164" s="208" t="s">
        <v>36</v>
      </c>
      <c r="R164" s="209"/>
      <c r="S164" s="209"/>
      <c r="T164" s="209"/>
      <c r="U164" s="209"/>
      <c r="V164" s="209"/>
      <c r="W164" s="209"/>
      <c r="X164" s="209"/>
      <c r="Y164" s="209"/>
      <c r="Z164" s="210"/>
      <c r="AA164" s="252">
        <f>"Менеджер"!$AW$1*14</f>
        <v>700</v>
      </c>
      <c r="AB164" s="253"/>
      <c r="AC164" s="253"/>
      <c r="AD164" s="254"/>
      <c r="AE164" s="58"/>
      <c r="AF164" s="183" t="s">
        <v>71</v>
      </c>
      <c r="AG164" s="158"/>
      <c r="AH164" s="158"/>
      <c r="AI164" s="158"/>
      <c r="AJ164" s="158"/>
      <c r="AK164" s="158"/>
      <c r="AL164" s="158"/>
      <c r="AM164" s="158"/>
      <c r="AN164" s="158"/>
      <c r="AO164" s="159"/>
      <c r="AP164" s="219">
        <f>"Менеджер"!$AW$1*42</f>
        <v>2100</v>
      </c>
      <c r="AQ164" s="219"/>
      <c r="AR164" s="219"/>
      <c r="AS164" s="220"/>
      <c r="AT164" s="13"/>
    </row>
    <row r="165" spans="1:46" ht="12.75" customHeight="1">
      <c r="A165" s="12"/>
      <c r="B165" s="189" t="s">
        <v>17</v>
      </c>
      <c r="C165" s="190"/>
      <c r="D165" s="190"/>
      <c r="E165" s="190"/>
      <c r="F165" s="190"/>
      <c r="G165" s="190"/>
      <c r="H165" s="190"/>
      <c r="I165" s="190"/>
      <c r="J165" s="190"/>
      <c r="K165" s="191"/>
      <c r="L165" s="160">
        <f>"Менеджер"!$AW$1*256</f>
        <v>12800</v>
      </c>
      <c r="M165" s="160"/>
      <c r="N165" s="160"/>
      <c r="O165" s="161"/>
      <c r="P165" s="57"/>
      <c r="Q165" s="189" t="s">
        <v>17</v>
      </c>
      <c r="R165" s="190"/>
      <c r="S165" s="190"/>
      <c r="T165" s="190"/>
      <c r="U165" s="190"/>
      <c r="V165" s="190"/>
      <c r="W165" s="190"/>
      <c r="X165" s="190"/>
      <c r="Y165" s="190"/>
      <c r="Z165" s="191"/>
      <c r="AA165" s="160">
        <f>"Менеджер"!$AW$1*322</f>
        <v>16100</v>
      </c>
      <c r="AB165" s="160"/>
      <c r="AC165" s="160"/>
      <c r="AD165" s="161"/>
      <c r="AE165" s="58"/>
      <c r="AF165" s="241" t="s">
        <v>72</v>
      </c>
      <c r="AG165" s="242"/>
      <c r="AH165" s="242"/>
      <c r="AI165" s="242"/>
      <c r="AJ165" s="242"/>
      <c r="AK165" s="242"/>
      <c r="AL165" s="242"/>
      <c r="AM165" s="242"/>
      <c r="AN165" s="242"/>
      <c r="AO165" s="243"/>
      <c r="AP165" s="239">
        <f>"Менеджер"!$AW$1*14</f>
        <v>700</v>
      </c>
      <c r="AQ165" s="239"/>
      <c r="AR165" s="239"/>
      <c r="AS165" s="240"/>
      <c r="AT165" s="13"/>
    </row>
    <row r="166" spans="1:46" ht="12.75" customHeight="1">
      <c r="A166" s="12"/>
      <c r="B166" s="12"/>
      <c r="P166" s="62"/>
      <c r="AE166" s="62"/>
      <c r="AF166" s="189" t="s">
        <v>17</v>
      </c>
      <c r="AG166" s="190"/>
      <c r="AH166" s="190"/>
      <c r="AI166" s="190"/>
      <c r="AJ166" s="190"/>
      <c r="AK166" s="190"/>
      <c r="AL166" s="190"/>
      <c r="AM166" s="190"/>
      <c r="AN166" s="190"/>
      <c r="AO166" s="191"/>
      <c r="AP166" s="160">
        <f>"Менеджер"!$AW$1*321</f>
        <v>16050</v>
      </c>
      <c r="AQ166" s="160"/>
      <c r="AR166" s="160"/>
      <c r="AS166" s="161"/>
      <c r="AT166" s="13"/>
    </row>
    <row r="167" spans="1:46" ht="12.75" customHeight="1">
      <c r="A167" s="12"/>
      <c r="B167" s="60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9"/>
      <c r="AT167" s="13"/>
    </row>
    <row r="168" spans="1:46" ht="12.75" customHeight="1">
      <c r="A168" s="12"/>
      <c r="B168" s="149" t="s">
        <v>82</v>
      </c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1"/>
      <c r="P168" s="62"/>
      <c r="Q168" s="149" t="s">
        <v>83</v>
      </c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1"/>
      <c r="AE168" s="62"/>
      <c r="AF168" s="149" t="s">
        <v>84</v>
      </c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1"/>
      <c r="AT168" s="13"/>
    </row>
    <row r="169" spans="1:46" ht="12.75" customHeight="1">
      <c r="A169" s="12"/>
      <c r="B169" s="222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4"/>
      <c r="P169" s="58"/>
      <c r="Q169" s="222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4"/>
      <c r="AE169" s="58"/>
      <c r="AF169" s="184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6"/>
      <c r="AT169" s="13"/>
    </row>
    <row r="170" spans="1:46" ht="12.75" customHeight="1">
      <c r="A170" s="12"/>
      <c r="B170" s="225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7"/>
      <c r="P170" s="58"/>
      <c r="Q170" s="225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7"/>
      <c r="AE170" s="58"/>
      <c r="AF170" s="184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6"/>
      <c r="AT170" s="13"/>
    </row>
    <row r="171" spans="1:46" ht="12.75" customHeight="1">
      <c r="A171" s="12"/>
      <c r="B171" s="225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7"/>
      <c r="P171" s="58"/>
      <c r="Q171" s="225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7"/>
      <c r="AE171" s="58"/>
      <c r="AF171" s="184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6"/>
      <c r="AT171" s="13"/>
    </row>
    <row r="172" spans="1:46" ht="12.75" customHeight="1">
      <c r="A172" s="12"/>
      <c r="B172" s="225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7"/>
      <c r="P172" s="58"/>
      <c r="Q172" s="225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7"/>
      <c r="AE172" s="58"/>
      <c r="AF172" s="184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6"/>
      <c r="AT172" s="13"/>
    </row>
    <row r="173" spans="1:46" ht="12.75" customHeight="1">
      <c r="A173" s="12"/>
      <c r="B173" s="225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7"/>
      <c r="P173" s="58"/>
      <c r="Q173" s="225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7"/>
      <c r="AE173" s="58"/>
      <c r="AF173" s="184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6"/>
      <c r="AT173" s="13"/>
    </row>
    <row r="174" spans="1:46" ht="12.75" customHeight="1">
      <c r="A174" s="12"/>
      <c r="B174" s="228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30"/>
      <c r="P174" s="58"/>
      <c r="Q174" s="228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30"/>
      <c r="AE174" s="58"/>
      <c r="AF174" s="184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6"/>
      <c r="AT174" s="13"/>
    </row>
    <row r="175" spans="1:46" ht="12.75" customHeight="1">
      <c r="A175" s="12"/>
      <c r="B175" s="164" t="s">
        <v>7</v>
      </c>
      <c r="C175" s="165"/>
      <c r="D175" s="165"/>
      <c r="E175" s="165"/>
      <c r="F175" s="165"/>
      <c r="G175" s="165"/>
      <c r="H175" s="165"/>
      <c r="I175" s="165"/>
      <c r="J175" s="165"/>
      <c r="K175" s="166"/>
      <c r="L175" s="180" t="s">
        <v>6</v>
      </c>
      <c r="M175" s="181"/>
      <c r="N175" s="181"/>
      <c r="O175" s="182"/>
      <c r="P175" s="62"/>
      <c r="Q175" s="164" t="s">
        <v>7</v>
      </c>
      <c r="R175" s="165"/>
      <c r="S175" s="165"/>
      <c r="T175" s="165"/>
      <c r="U175" s="165"/>
      <c r="V175" s="165"/>
      <c r="W175" s="165"/>
      <c r="X175" s="165"/>
      <c r="Y175" s="165"/>
      <c r="Z175" s="166"/>
      <c r="AA175" s="180" t="s">
        <v>6</v>
      </c>
      <c r="AB175" s="181"/>
      <c r="AC175" s="181"/>
      <c r="AD175" s="182"/>
      <c r="AE175" s="62"/>
      <c r="AF175" s="164" t="s">
        <v>7</v>
      </c>
      <c r="AG175" s="165"/>
      <c r="AH175" s="165"/>
      <c r="AI175" s="165"/>
      <c r="AJ175" s="165"/>
      <c r="AK175" s="165"/>
      <c r="AL175" s="165"/>
      <c r="AM175" s="165"/>
      <c r="AN175" s="165"/>
      <c r="AO175" s="166"/>
      <c r="AP175" s="180" t="s">
        <v>6</v>
      </c>
      <c r="AQ175" s="181"/>
      <c r="AR175" s="181"/>
      <c r="AS175" s="182"/>
      <c r="AT175" s="13"/>
    </row>
    <row r="176" spans="1:46" ht="12.75" customHeight="1">
      <c r="A176" s="12"/>
      <c r="B176" s="213" t="s">
        <v>48</v>
      </c>
      <c r="C176" s="172"/>
      <c r="D176" s="172"/>
      <c r="E176" s="172"/>
      <c r="F176" s="172"/>
      <c r="G176" s="172"/>
      <c r="H176" s="172"/>
      <c r="I176" s="172"/>
      <c r="J176" s="172"/>
      <c r="K176" s="173"/>
      <c r="L176" s="211">
        <f>"Менеджер"!$AW$1*98</f>
        <v>4900</v>
      </c>
      <c r="M176" s="211"/>
      <c r="N176" s="211"/>
      <c r="O176" s="212"/>
      <c r="P176" s="57"/>
      <c r="Q176" s="213" t="s">
        <v>48</v>
      </c>
      <c r="R176" s="172"/>
      <c r="S176" s="172"/>
      <c r="T176" s="172"/>
      <c r="U176" s="172"/>
      <c r="V176" s="172"/>
      <c r="W176" s="172"/>
      <c r="X176" s="172"/>
      <c r="Y176" s="172"/>
      <c r="Z176" s="173"/>
      <c r="AA176" s="211">
        <f>"Менеджер"!$AW$1*98</f>
        <v>4900</v>
      </c>
      <c r="AB176" s="211"/>
      <c r="AC176" s="211"/>
      <c r="AD176" s="212"/>
      <c r="AE176" s="58"/>
      <c r="AF176" s="213" t="s">
        <v>48</v>
      </c>
      <c r="AG176" s="172"/>
      <c r="AH176" s="172"/>
      <c r="AI176" s="172"/>
      <c r="AJ176" s="172"/>
      <c r="AK176" s="172"/>
      <c r="AL176" s="172"/>
      <c r="AM176" s="172"/>
      <c r="AN176" s="172"/>
      <c r="AO176" s="173"/>
      <c r="AP176" s="211">
        <f>"Менеджер"!$AW$1*98</f>
        <v>4900</v>
      </c>
      <c r="AQ176" s="211"/>
      <c r="AR176" s="211"/>
      <c r="AS176" s="212"/>
      <c r="AT176" s="13"/>
    </row>
    <row r="177" spans="1:46" ht="12.75" customHeight="1">
      <c r="A177" s="12"/>
      <c r="B177" s="214" t="s">
        <v>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4">
        <f>"Менеджер"!$AW$1*108</f>
        <v>5400</v>
      </c>
      <c r="M177" s="174"/>
      <c r="N177" s="174"/>
      <c r="O177" s="175"/>
      <c r="P177" s="57"/>
      <c r="Q177" s="214" t="s">
        <v>50</v>
      </c>
      <c r="R177" s="170"/>
      <c r="S177" s="170"/>
      <c r="T177" s="170"/>
      <c r="U177" s="170"/>
      <c r="V177" s="170"/>
      <c r="W177" s="170"/>
      <c r="X177" s="170"/>
      <c r="Y177" s="170"/>
      <c r="Z177" s="170"/>
      <c r="AA177" s="174">
        <f>"Менеджер"!$AW$1*136</f>
        <v>6800</v>
      </c>
      <c r="AB177" s="174"/>
      <c r="AC177" s="174"/>
      <c r="AD177" s="175"/>
      <c r="AE177" s="58"/>
      <c r="AF177" s="214" t="s">
        <v>51</v>
      </c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4">
        <f>"Менеджер"!$AW$1*122</f>
        <v>6100</v>
      </c>
      <c r="AQ177" s="174"/>
      <c r="AR177" s="174"/>
      <c r="AS177" s="175"/>
      <c r="AT177" s="13"/>
    </row>
    <row r="178" spans="1:46" ht="12.75" customHeight="1">
      <c r="A178" s="12"/>
      <c r="B178" s="194" t="s">
        <v>52</v>
      </c>
      <c r="C178" s="195"/>
      <c r="D178" s="195"/>
      <c r="E178" s="195"/>
      <c r="F178" s="195"/>
      <c r="G178" s="195"/>
      <c r="H178" s="195"/>
      <c r="I178" s="195"/>
      <c r="J178" s="195"/>
      <c r="K178" s="196"/>
      <c r="L178" s="201">
        <f>"Менеджер"!$AW$1*104</f>
        <v>5200</v>
      </c>
      <c r="M178" s="201"/>
      <c r="N178" s="201"/>
      <c r="O178" s="202"/>
      <c r="P178" s="57"/>
      <c r="Q178" s="231" t="s">
        <v>69</v>
      </c>
      <c r="R178" s="195"/>
      <c r="S178" s="195"/>
      <c r="T178" s="195"/>
      <c r="U178" s="195"/>
      <c r="V178" s="195"/>
      <c r="W178" s="195"/>
      <c r="X178" s="195"/>
      <c r="Y178" s="195"/>
      <c r="Z178" s="196"/>
      <c r="AA178" s="201">
        <f>"Менеджер"!$AW$1*100</f>
        <v>5000</v>
      </c>
      <c r="AB178" s="201"/>
      <c r="AC178" s="201"/>
      <c r="AD178" s="202"/>
      <c r="AE178" s="58"/>
      <c r="AF178" s="194" t="s">
        <v>53</v>
      </c>
      <c r="AG178" s="195"/>
      <c r="AH178" s="195"/>
      <c r="AI178" s="195"/>
      <c r="AJ178" s="195"/>
      <c r="AK178" s="195"/>
      <c r="AL178" s="195"/>
      <c r="AM178" s="195"/>
      <c r="AN178" s="195"/>
      <c r="AO178" s="196"/>
      <c r="AP178" s="201">
        <f>"Менеджер"!$AW$1*100</f>
        <v>5000</v>
      </c>
      <c r="AQ178" s="201"/>
      <c r="AR178" s="201"/>
      <c r="AS178" s="202"/>
      <c r="AT178" s="13"/>
    </row>
    <row r="179" spans="1:46" ht="12.75" customHeight="1">
      <c r="A179" s="12"/>
      <c r="B179" s="157" t="s">
        <v>36</v>
      </c>
      <c r="C179" s="158"/>
      <c r="D179" s="158"/>
      <c r="E179" s="158"/>
      <c r="F179" s="158"/>
      <c r="G179" s="158"/>
      <c r="H179" s="158"/>
      <c r="I179" s="158"/>
      <c r="J179" s="158"/>
      <c r="K179" s="159"/>
      <c r="L179" s="198">
        <f>"Менеджер"!$AW$1*14</f>
        <v>700</v>
      </c>
      <c r="M179" s="199"/>
      <c r="N179" s="199"/>
      <c r="O179" s="200"/>
      <c r="P179" s="57"/>
      <c r="Q179" s="157" t="s">
        <v>36</v>
      </c>
      <c r="R179" s="158"/>
      <c r="S179" s="158"/>
      <c r="T179" s="158"/>
      <c r="U179" s="158"/>
      <c r="V179" s="158"/>
      <c r="W179" s="158"/>
      <c r="X179" s="158"/>
      <c r="Y179" s="158"/>
      <c r="Z179" s="159"/>
      <c r="AA179" s="198">
        <f>"Менеджер"!$AW$1*14</f>
        <v>700</v>
      </c>
      <c r="AB179" s="199"/>
      <c r="AC179" s="199"/>
      <c r="AD179" s="200"/>
      <c r="AE179" s="58"/>
      <c r="AF179" s="183" t="s">
        <v>73</v>
      </c>
      <c r="AG179" s="158"/>
      <c r="AH179" s="158"/>
      <c r="AI179" s="158"/>
      <c r="AJ179" s="158"/>
      <c r="AK179" s="158"/>
      <c r="AL179" s="158"/>
      <c r="AM179" s="158"/>
      <c r="AN179" s="158"/>
      <c r="AO179" s="159"/>
      <c r="AP179" s="198">
        <f>"Менеджер"!$AW$1*68</f>
        <v>3400</v>
      </c>
      <c r="AQ179" s="199"/>
      <c r="AR179" s="199"/>
      <c r="AS179" s="200"/>
      <c r="AT179" s="13"/>
    </row>
    <row r="180" spans="1:46" ht="12.75" customHeight="1">
      <c r="A180" s="12"/>
      <c r="B180" s="194" t="s">
        <v>54</v>
      </c>
      <c r="C180" s="195"/>
      <c r="D180" s="195"/>
      <c r="E180" s="195"/>
      <c r="F180" s="195"/>
      <c r="G180" s="195"/>
      <c r="H180" s="195"/>
      <c r="I180" s="195"/>
      <c r="J180" s="195"/>
      <c r="K180" s="196"/>
      <c r="L180" s="205">
        <f>"Менеджер"!$AW$1*76</f>
        <v>3800</v>
      </c>
      <c r="M180" s="206"/>
      <c r="N180" s="206"/>
      <c r="O180" s="207"/>
      <c r="P180" s="57"/>
      <c r="Q180" s="231" t="s">
        <v>74</v>
      </c>
      <c r="R180" s="195"/>
      <c r="S180" s="195"/>
      <c r="T180" s="195"/>
      <c r="U180" s="195"/>
      <c r="V180" s="195"/>
      <c r="W180" s="195"/>
      <c r="X180" s="195"/>
      <c r="Y180" s="195"/>
      <c r="Z180" s="196"/>
      <c r="AA180" s="205">
        <f>"Менеджер"!$AW$1*50</f>
        <v>2500</v>
      </c>
      <c r="AB180" s="206"/>
      <c r="AC180" s="206"/>
      <c r="AD180" s="207"/>
      <c r="AE180" s="58"/>
      <c r="AF180" s="194" t="s">
        <v>55</v>
      </c>
      <c r="AG180" s="195"/>
      <c r="AH180" s="195"/>
      <c r="AI180" s="195"/>
      <c r="AJ180" s="195"/>
      <c r="AK180" s="195"/>
      <c r="AL180" s="195"/>
      <c r="AM180" s="195"/>
      <c r="AN180" s="195"/>
      <c r="AO180" s="196"/>
      <c r="AP180" s="215">
        <f>"Менеджер"!$AW$1*14</f>
        <v>700</v>
      </c>
      <c r="AQ180" s="215"/>
      <c r="AR180" s="215"/>
      <c r="AS180" s="216"/>
      <c r="AT180" s="13"/>
    </row>
    <row r="181" spans="1:46" ht="12.75" customHeight="1">
      <c r="A181" s="12"/>
      <c r="B181" s="208" t="s">
        <v>56</v>
      </c>
      <c r="C181" s="209"/>
      <c r="D181" s="209"/>
      <c r="E181" s="209"/>
      <c r="F181" s="209"/>
      <c r="G181" s="209"/>
      <c r="H181" s="209"/>
      <c r="I181" s="209"/>
      <c r="J181" s="209"/>
      <c r="K181" s="210"/>
      <c r="L181" s="247">
        <f>"Менеджер"!$AW$1*29</f>
        <v>1450</v>
      </c>
      <c r="M181" s="247"/>
      <c r="N181" s="247"/>
      <c r="O181" s="248"/>
      <c r="P181" s="57"/>
      <c r="Q181" s="208" t="s">
        <v>55</v>
      </c>
      <c r="R181" s="209"/>
      <c r="S181" s="209"/>
      <c r="T181" s="209"/>
      <c r="U181" s="209"/>
      <c r="V181" s="209"/>
      <c r="W181" s="209"/>
      <c r="X181" s="209"/>
      <c r="Y181" s="209"/>
      <c r="Z181" s="210"/>
      <c r="AA181" s="247">
        <f>"Менеджер"!$AW$1*14</f>
        <v>700</v>
      </c>
      <c r="AB181" s="247"/>
      <c r="AC181" s="247"/>
      <c r="AD181" s="248"/>
      <c r="AE181" s="58"/>
      <c r="AF181" s="214" t="s">
        <v>57</v>
      </c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4">
        <f>"Менеджер"!$AW$1*22</f>
        <v>1100</v>
      </c>
      <c r="AQ181" s="174"/>
      <c r="AR181" s="174"/>
      <c r="AS181" s="175"/>
      <c r="AT181" s="13"/>
    </row>
    <row r="182" spans="1:46" ht="12.75" customHeight="1">
      <c r="A182" s="12"/>
      <c r="B182" s="189" t="s">
        <v>17</v>
      </c>
      <c r="C182" s="190"/>
      <c r="D182" s="190"/>
      <c r="E182" s="190"/>
      <c r="F182" s="190"/>
      <c r="G182" s="190"/>
      <c r="H182" s="190"/>
      <c r="I182" s="190"/>
      <c r="J182" s="190"/>
      <c r="K182" s="191"/>
      <c r="L182" s="160">
        <f>"Менеджер"!$AW$1*429</f>
        <v>21450</v>
      </c>
      <c r="M182" s="160"/>
      <c r="N182" s="160"/>
      <c r="O182" s="161"/>
      <c r="P182" s="62"/>
      <c r="Q182" s="189" t="s">
        <v>17</v>
      </c>
      <c r="R182" s="190"/>
      <c r="S182" s="190"/>
      <c r="T182" s="190"/>
      <c r="U182" s="190"/>
      <c r="V182" s="190"/>
      <c r="W182" s="190"/>
      <c r="X182" s="190"/>
      <c r="Y182" s="190"/>
      <c r="Z182" s="191"/>
      <c r="AA182" s="160">
        <f>"Менеджер"!$AW$1*412</f>
        <v>20600</v>
      </c>
      <c r="AB182" s="160"/>
      <c r="AC182" s="160"/>
      <c r="AD182" s="161"/>
      <c r="AE182" s="58"/>
      <c r="AF182" s="192" t="s">
        <v>75</v>
      </c>
      <c r="AG182" s="193"/>
      <c r="AH182" s="193"/>
      <c r="AI182" s="193"/>
      <c r="AJ182" s="193"/>
      <c r="AK182" s="193"/>
      <c r="AL182" s="193"/>
      <c r="AM182" s="193"/>
      <c r="AN182" s="193"/>
      <c r="AO182" s="193"/>
      <c r="AP182" s="187">
        <f>"Менеджер"!$AW$1*40</f>
        <v>2000</v>
      </c>
      <c r="AQ182" s="187"/>
      <c r="AR182" s="187"/>
      <c r="AS182" s="188"/>
      <c r="AT182" s="13"/>
    </row>
    <row r="183" spans="1:46" ht="12.75" customHeight="1">
      <c r="A183" s="12"/>
      <c r="B183" s="12"/>
      <c r="AE183" s="62"/>
      <c r="AF183" s="189" t="s">
        <v>17</v>
      </c>
      <c r="AG183" s="190"/>
      <c r="AH183" s="190"/>
      <c r="AI183" s="190"/>
      <c r="AJ183" s="190"/>
      <c r="AK183" s="190"/>
      <c r="AL183" s="190"/>
      <c r="AM183" s="190"/>
      <c r="AN183" s="190"/>
      <c r="AO183" s="191"/>
      <c r="AP183" s="160">
        <f>"Менеджер"!$AW$1*464</f>
        <v>23200</v>
      </c>
      <c r="AQ183" s="160"/>
      <c r="AR183" s="160"/>
      <c r="AS183" s="161"/>
      <c r="AT183" s="13"/>
    </row>
    <row r="184" spans="1:46" ht="12.75" customHeight="1">
      <c r="A184" s="12"/>
      <c r="B184" s="12"/>
      <c r="AE184" s="62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52"/>
      <c r="AQ184" s="52"/>
      <c r="AR184" s="52"/>
      <c r="AS184" s="53"/>
      <c r="AT184" s="13"/>
    </row>
    <row r="185" spans="1:46" ht="12.75" customHeight="1">
      <c r="A185" s="12"/>
      <c r="B185" s="12"/>
      <c r="AE185" s="62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52"/>
      <c r="AQ185" s="52"/>
      <c r="AR185" s="52"/>
      <c r="AS185" s="53"/>
      <c r="AT185" s="13"/>
    </row>
    <row r="186" spans="1:46" ht="12.75" customHeight="1">
      <c r="A186" s="12"/>
      <c r="B186" s="12"/>
      <c r="AE186" s="62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52"/>
      <c r="AQ186" s="52"/>
      <c r="AR186" s="52"/>
      <c r="AS186" s="53"/>
      <c r="AT186" s="13"/>
    </row>
    <row r="187" spans="1:46" ht="12.75" customHeight="1">
      <c r="A187" s="12"/>
      <c r="B187" s="12"/>
      <c r="AE187" s="62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52"/>
      <c r="AQ187" s="52"/>
      <c r="AR187" s="52"/>
      <c r="AS187" s="53"/>
      <c r="AT187" s="13"/>
    </row>
    <row r="188" spans="1:46" ht="12.75" customHeight="1">
      <c r="A188" s="12"/>
      <c r="B188" s="12"/>
      <c r="AE188" s="62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52"/>
      <c r="AQ188" s="52"/>
      <c r="AR188" s="52"/>
      <c r="AS188" s="53"/>
      <c r="AT188" s="13"/>
    </row>
    <row r="189" spans="1:46" ht="12.75" customHeight="1">
      <c r="A189" s="12"/>
      <c r="B189" s="70"/>
      <c r="C189" s="236"/>
      <c r="D189" s="236"/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  <c r="O189" s="236"/>
      <c r="P189" s="236"/>
      <c r="Q189" s="236"/>
      <c r="R189" s="236"/>
      <c r="S189" s="236"/>
      <c r="T189" s="236"/>
      <c r="U189" s="236"/>
      <c r="V189" s="236"/>
      <c r="W189" s="236"/>
      <c r="X189" s="236"/>
      <c r="Y189" s="236"/>
      <c r="Z189" s="236"/>
      <c r="AA189" s="236"/>
      <c r="AB189" s="236"/>
      <c r="AC189" s="236"/>
      <c r="AD189" s="236"/>
      <c r="AE189" s="236"/>
      <c r="AF189" s="236"/>
      <c r="AG189" s="236"/>
      <c r="AH189" s="236"/>
      <c r="AI189" s="236"/>
      <c r="AJ189" s="236"/>
      <c r="AK189" s="236"/>
      <c r="AL189" s="236"/>
      <c r="AM189" s="236"/>
      <c r="AN189" s="236"/>
      <c r="AO189" s="236"/>
      <c r="AP189" s="236"/>
      <c r="AQ189" s="236"/>
      <c r="AR189" s="236"/>
      <c r="AS189" s="13"/>
      <c r="AT189" s="13"/>
    </row>
    <row r="190" spans="1:46" ht="12.75" customHeight="1">
      <c r="A190" s="12"/>
      <c r="B190" s="70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13"/>
      <c r="AT190" s="13"/>
    </row>
    <row r="191" spans="1:46" ht="12.75" customHeight="1">
      <c r="A191" s="12"/>
      <c r="B191" s="66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27"/>
      <c r="AT191" s="13"/>
    </row>
    <row r="192" spans="1:46" ht="12.75" customHeight="1">
      <c r="A192" s="3"/>
      <c r="B192" s="197" t="str">
        <f>$B$62</f>
        <v>цены указаны в рублях (с НДС) на 12.04.2012 
предусмотрена система скидок в зависимости от объема заказа</v>
      </c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162" t="s">
        <v>2</v>
      </c>
      <c r="AO192" s="162"/>
      <c r="AP192" s="162"/>
      <c r="AQ192" s="162"/>
      <c r="AR192" s="162"/>
      <c r="AS192" s="162"/>
      <c r="AT192" s="5"/>
    </row>
    <row r="193" spans="1:46" ht="12.75" customHeight="1">
      <c r="A193" s="3"/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162"/>
      <c r="AO193" s="162"/>
      <c r="AP193" s="162"/>
      <c r="AQ193" s="162"/>
      <c r="AR193" s="162"/>
      <c r="AS193" s="162"/>
      <c r="AT193" s="5"/>
    </row>
    <row r="194" spans="1:46" ht="12.75" customHeight="1">
      <c r="A194" s="1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6"/>
    </row>
    <row r="195" spans="31:36" ht="12.75" customHeight="1">
      <c r="AE195" s="2"/>
      <c r="AJ195" s="1"/>
    </row>
    <row r="196" spans="1:46" ht="12.75" customHeight="1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8"/>
      <c r="AG196" s="78"/>
      <c r="AH196" s="78"/>
      <c r="AI196" s="78"/>
      <c r="AJ196" s="78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</row>
    <row r="197" spans="1:47" ht="12.75" customHeight="1">
      <c r="A197" s="100"/>
      <c r="B197" s="101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3"/>
      <c r="AI197" s="103"/>
      <c r="AJ197" s="103"/>
      <c r="AK197" s="83"/>
      <c r="AL197" s="83"/>
      <c r="AM197" s="83"/>
      <c r="AN197" s="83"/>
      <c r="AO197" s="83"/>
      <c r="AP197" s="83"/>
      <c r="AQ197" s="83"/>
      <c r="AR197" s="83"/>
      <c r="AS197" s="104"/>
      <c r="AT197" s="105"/>
      <c r="AU197" s="8"/>
    </row>
    <row r="198" spans="1:47" ht="12.75" customHeight="1">
      <c r="A198" s="106"/>
      <c r="B198" s="94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273"/>
      <c r="AE198" s="273"/>
      <c r="AF198" s="273"/>
      <c r="AG198" s="273"/>
      <c r="AH198" s="273"/>
      <c r="AI198" s="273"/>
      <c r="AJ198" s="273"/>
      <c r="AK198" s="273"/>
      <c r="AL198" s="273"/>
      <c r="AM198" s="273"/>
      <c r="AN198" s="273"/>
      <c r="AO198" s="273"/>
      <c r="AP198" s="273"/>
      <c r="AQ198" s="273"/>
      <c r="AR198" s="273"/>
      <c r="AS198" s="107"/>
      <c r="AT198" s="95"/>
      <c r="AU198" s="8"/>
    </row>
    <row r="199" spans="1:47" ht="12.75" customHeight="1">
      <c r="A199" s="106"/>
      <c r="B199" s="94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108"/>
      <c r="S199" s="108"/>
      <c r="T199" s="109"/>
      <c r="U199" s="109"/>
      <c r="V199" s="110"/>
      <c r="W199" s="110"/>
      <c r="X199" s="110"/>
      <c r="Y199" s="110"/>
      <c r="Z199" s="110"/>
      <c r="AA199" s="110"/>
      <c r="AB199" s="110"/>
      <c r="AC199" s="110"/>
      <c r="AD199" s="266"/>
      <c r="AE199" s="266"/>
      <c r="AF199" s="266"/>
      <c r="AG199" s="266"/>
      <c r="AH199" s="266"/>
      <c r="AI199" s="266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107"/>
      <c r="AT199" s="95"/>
      <c r="AU199" s="8"/>
    </row>
    <row r="200" spans="1:47" ht="12.75" customHeight="1">
      <c r="A200" s="106"/>
      <c r="B200" s="74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3"/>
      <c r="AI200" s="113"/>
      <c r="AJ200" s="113"/>
      <c r="AK200" s="111"/>
      <c r="AL200" s="111"/>
      <c r="AM200" s="111"/>
      <c r="AN200" s="111"/>
      <c r="AO200" s="111"/>
      <c r="AP200" s="111"/>
      <c r="AQ200" s="111"/>
      <c r="AR200" s="111"/>
      <c r="AS200" s="114"/>
      <c r="AT200" s="95"/>
      <c r="AU200" s="8"/>
    </row>
    <row r="201" spans="1:46" ht="12.75" customHeight="1">
      <c r="A201" s="12"/>
      <c r="B201" s="25"/>
      <c r="C201" s="138" t="s">
        <v>87</v>
      </c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  <c r="AS201" s="14"/>
      <c r="AT201" s="13"/>
    </row>
    <row r="202" spans="1:46" ht="12.75" customHeight="1">
      <c r="A202" s="12"/>
      <c r="B202" s="12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  <c r="AA202" s="179"/>
      <c r="AB202" s="179"/>
      <c r="AC202" s="179"/>
      <c r="AD202" s="179"/>
      <c r="AE202" s="179"/>
      <c r="AF202" s="179"/>
      <c r="AG202" s="179"/>
      <c r="AH202" s="179"/>
      <c r="AI202" s="179"/>
      <c r="AJ202" s="179"/>
      <c r="AK202" s="179"/>
      <c r="AL202" s="179"/>
      <c r="AM202" s="179"/>
      <c r="AN202" s="179"/>
      <c r="AO202" s="179"/>
      <c r="AP202" s="179"/>
      <c r="AQ202" s="179"/>
      <c r="AR202" s="179"/>
      <c r="AS202" s="13"/>
      <c r="AT202" s="13"/>
    </row>
    <row r="203" spans="1:46" ht="12.75" customHeight="1">
      <c r="A203" s="12"/>
      <c r="B203" s="149" t="s">
        <v>110</v>
      </c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1"/>
      <c r="P203" s="62"/>
      <c r="Q203" s="149" t="s">
        <v>111</v>
      </c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1"/>
      <c r="AE203" s="62"/>
      <c r="AF203" s="149" t="s">
        <v>112</v>
      </c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1"/>
      <c r="AT203" s="13"/>
    </row>
    <row r="204" spans="1:46" ht="12.75" customHeight="1">
      <c r="A204" s="12"/>
      <c r="B204" s="184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6"/>
      <c r="P204" s="58"/>
      <c r="Q204" s="184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6"/>
      <c r="AE204" s="58"/>
      <c r="AF204" s="184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5"/>
      <c r="AS204" s="186"/>
      <c r="AT204" s="13"/>
    </row>
    <row r="205" spans="1:46" ht="12.75" customHeight="1">
      <c r="A205" s="12"/>
      <c r="B205" s="184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6"/>
      <c r="P205" s="58"/>
      <c r="Q205" s="184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6"/>
      <c r="AE205" s="58"/>
      <c r="AF205" s="184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6"/>
      <c r="AT205" s="13"/>
    </row>
    <row r="206" spans="1:46" ht="12.75" customHeight="1">
      <c r="A206" s="12"/>
      <c r="B206" s="184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6"/>
      <c r="P206" s="58"/>
      <c r="Q206" s="184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6"/>
      <c r="AE206" s="58"/>
      <c r="AF206" s="184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6"/>
      <c r="AT206" s="13"/>
    </row>
    <row r="207" spans="1:46" ht="12.75" customHeight="1">
      <c r="A207" s="12"/>
      <c r="B207" s="184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6"/>
      <c r="P207" s="58"/>
      <c r="Q207" s="184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6"/>
      <c r="AE207" s="58"/>
      <c r="AF207" s="184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6"/>
      <c r="AT207" s="13"/>
    </row>
    <row r="208" spans="1:46" ht="12.75" customHeight="1">
      <c r="A208" s="12"/>
      <c r="B208" s="184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6"/>
      <c r="P208" s="58"/>
      <c r="Q208" s="184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6"/>
      <c r="AE208" s="58"/>
      <c r="AF208" s="184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6"/>
      <c r="AT208" s="13"/>
    </row>
    <row r="209" spans="1:46" ht="12.75" customHeight="1">
      <c r="A209" s="12"/>
      <c r="B209" s="184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6"/>
      <c r="P209" s="58"/>
      <c r="Q209" s="184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6"/>
      <c r="AE209" s="58"/>
      <c r="AF209" s="184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6"/>
      <c r="AT209" s="13"/>
    </row>
    <row r="210" spans="1:46" ht="12.75" customHeight="1">
      <c r="A210" s="12"/>
      <c r="B210" s="184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6"/>
      <c r="P210" s="58"/>
      <c r="Q210" s="184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6"/>
      <c r="AE210" s="58"/>
      <c r="AF210" s="184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6"/>
      <c r="AT210" s="13"/>
    </row>
    <row r="211" spans="1:46" ht="12.75" customHeight="1">
      <c r="A211" s="12"/>
      <c r="B211" s="164" t="s">
        <v>7</v>
      </c>
      <c r="C211" s="165"/>
      <c r="D211" s="165"/>
      <c r="E211" s="165"/>
      <c r="F211" s="165"/>
      <c r="G211" s="165"/>
      <c r="H211" s="165"/>
      <c r="I211" s="165"/>
      <c r="J211" s="165"/>
      <c r="K211" s="166"/>
      <c r="L211" s="180" t="s">
        <v>6</v>
      </c>
      <c r="M211" s="181"/>
      <c r="N211" s="181"/>
      <c r="O211" s="182"/>
      <c r="P211" s="62"/>
      <c r="Q211" s="164" t="s">
        <v>7</v>
      </c>
      <c r="R211" s="165"/>
      <c r="S211" s="165"/>
      <c r="T211" s="165"/>
      <c r="U211" s="165"/>
      <c r="V211" s="165"/>
      <c r="W211" s="165"/>
      <c r="X211" s="165"/>
      <c r="Y211" s="165"/>
      <c r="Z211" s="166"/>
      <c r="AA211" s="180" t="s">
        <v>6</v>
      </c>
      <c r="AB211" s="181"/>
      <c r="AC211" s="181"/>
      <c r="AD211" s="182"/>
      <c r="AE211" s="62"/>
      <c r="AF211" s="164" t="s">
        <v>7</v>
      </c>
      <c r="AG211" s="165"/>
      <c r="AH211" s="165"/>
      <c r="AI211" s="165"/>
      <c r="AJ211" s="165"/>
      <c r="AK211" s="165"/>
      <c r="AL211" s="165"/>
      <c r="AM211" s="165"/>
      <c r="AN211" s="165"/>
      <c r="AO211" s="166"/>
      <c r="AP211" s="180" t="s">
        <v>6</v>
      </c>
      <c r="AQ211" s="181"/>
      <c r="AR211" s="181"/>
      <c r="AS211" s="182"/>
      <c r="AT211" s="13"/>
    </row>
    <row r="212" spans="1:46" ht="12.75" customHeight="1">
      <c r="A212" s="12"/>
      <c r="B212" s="203" t="s">
        <v>97</v>
      </c>
      <c r="C212" s="204"/>
      <c r="D212" s="204"/>
      <c r="E212" s="204"/>
      <c r="F212" s="204"/>
      <c r="G212" s="204"/>
      <c r="H212" s="204"/>
      <c r="I212" s="204"/>
      <c r="J212" s="204"/>
      <c r="K212" s="204"/>
      <c r="L212" s="211">
        <f>"Менеджер"!$AW$1*90</f>
        <v>4500</v>
      </c>
      <c r="M212" s="211"/>
      <c r="N212" s="211"/>
      <c r="O212" s="212"/>
      <c r="P212" s="58"/>
      <c r="Q212" s="203" t="s">
        <v>98</v>
      </c>
      <c r="R212" s="204"/>
      <c r="S212" s="204"/>
      <c r="T212" s="204"/>
      <c r="U212" s="204"/>
      <c r="V212" s="204"/>
      <c r="W212" s="204"/>
      <c r="X212" s="204"/>
      <c r="Y212" s="204"/>
      <c r="Z212" s="204"/>
      <c r="AA212" s="211">
        <f>"Менеджер"!$AW$1*54</f>
        <v>2700</v>
      </c>
      <c r="AB212" s="211"/>
      <c r="AC212" s="211"/>
      <c r="AD212" s="212"/>
      <c r="AE212" s="58"/>
      <c r="AF212" s="203" t="s">
        <v>99</v>
      </c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11">
        <f>"Менеджер"!$AW$1*34</f>
        <v>1700</v>
      </c>
      <c r="AQ212" s="211"/>
      <c r="AR212" s="211"/>
      <c r="AS212" s="212"/>
      <c r="AT212" s="13"/>
    </row>
    <row r="213" spans="1:46" ht="12.75" customHeight="1">
      <c r="A213" s="12"/>
      <c r="B213" s="214" t="s">
        <v>88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4">
        <f>"Менеджер"!$AW$1*71</f>
        <v>3550</v>
      </c>
      <c r="M213" s="174"/>
      <c r="N213" s="174"/>
      <c r="O213" s="175"/>
      <c r="P213" s="58"/>
      <c r="Q213" s="214" t="s">
        <v>89</v>
      </c>
      <c r="R213" s="170"/>
      <c r="S213" s="170"/>
      <c r="T213" s="170"/>
      <c r="U213" s="170"/>
      <c r="V213" s="170"/>
      <c r="W213" s="170"/>
      <c r="X213" s="170"/>
      <c r="Y213" s="170"/>
      <c r="Z213" s="170"/>
      <c r="AA213" s="174">
        <f>"Менеджер"!$AW$1*86</f>
        <v>4300</v>
      </c>
      <c r="AB213" s="174"/>
      <c r="AC213" s="174"/>
      <c r="AD213" s="175"/>
      <c r="AE213" s="58"/>
      <c r="AF213" s="169" t="s">
        <v>100</v>
      </c>
      <c r="AG213" s="170"/>
      <c r="AH213" s="170"/>
      <c r="AI213" s="170"/>
      <c r="AJ213" s="170"/>
      <c r="AK213" s="170"/>
      <c r="AL213" s="170"/>
      <c r="AM213" s="170"/>
      <c r="AN213" s="170"/>
      <c r="AO213" s="170"/>
      <c r="AP213" s="174">
        <f>"Менеджер"!$AW$1*69</f>
        <v>3450</v>
      </c>
      <c r="AQ213" s="174"/>
      <c r="AR213" s="174"/>
      <c r="AS213" s="175"/>
      <c r="AT213" s="13"/>
    </row>
    <row r="214" spans="1:46" ht="12.75" customHeight="1">
      <c r="A214" s="12"/>
      <c r="B214" s="259" t="s">
        <v>51</v>
      </c>
      <c r="C214" s="235"/>
      <c r="D214" s="235"/>
      <c r="E214" s="235"/>
      <c r="F214" s="235"/>
      <c r="G214" s="235"/>
      <c r="H214" s="235"/>
      <c r="I214" s="235"/>
      <c r="J214" s="235"/>
      <c r="K214" s="235"/>
      <c r="L214" s="215">
        <f>"Менеджер"!$AW$1*62</f>
        <v>3100</v>
      </c>
      <c r="M214" s="215"/>
      <c r="N214" s="215"/>
      <c r="O214" s="216"/>
      <c r="P214" s="58"/>
      <c r="Q214" s="192" t="s">
        <v>101</v>
      </c>
      <c r="R214" s="193"/>
      <c r="S214" s="193"/>
      <c r="T214" s="193"/>
      <c r="U214" s="193"/>
      <c r="V214" s="193"/>
      <c r="W214" s="193"/>
      <c r="X214" s="193"/>
      <c r="Y214" s="193"/>
      <c r="Z214" s="193"/>
      <c r="AA214" s="187">
        <f>"Менеджер"!$AW$1*56</f>
        <v>2800</v>
      </c>
      <c r="AB214" s="187"/>
      <c r="AC214" s="187"/>
      <c r="AD214" s="188"/>
      <c r="AE214" s="58"/>
      <c r="AF214" s="234" t="s">
        <v>102</v>
      </c>
      <c r="AG214" s="235"/>
      <c r="AH214" s="235"/>
      <c r="AI214" s="235"/>
      <c r="AJ214" s="235"/>
      <c r="AK214" s="235"/>
      <c r="AL214" s="235"/>
      <c r="AM214" s="235"/>
      <c r="AN214" s="235"/>
      <c r="AO214" s="235"/>
      <c r="AP214" s="215">
        <f>"Менеджер"!$AW$1*87</f>
        <v>4350</v>
      </c>
      <c r="AQ214" s="215"/>
      <c r="AR214" s="215"/>
      <c r="AS214" s="216"/>
      <c r="AT214" s="13"/>
    </row>
    <row r="215" spans="1:46" ht="12.75" customHeight="1">
      <c r="A215" s="12"/>
      <c r="B215" s="167" t="s">
        <v>98</v>
      </c>
      <c r="C215" s="168"/>
      <c r="D215" s="168"/>
      <c r="E215" s="168"/>
      <c r="F215" s="168"/>
      <c r="G215" s="168"/>
      <c r="H215" s="168"/>
      <c r="I215" s="168"/>
      <c r="J215" s="168"/>
      <c r="K215" s="168"/>
      <c r="L215" s="232">
        <f>"Менеджер"!$AW$1*54</f>
        <v>2700</v>
      </c>
      <c r="M215" s="232"/>
      <c r="N215" s="232"/>
      <c r="O215" s="233"/>
      <c r="P215" s="72"/>
      <c r="Q215" s="189" t="s">
        <v>17</v>
      </c>
      <c r="R215" s="190"/>
      <c r="S215" s="190"/>
      <c r="T215" s="190"/>
      <c r="U215" s="190"/>
      <c r="V215" s="190"/>
      <c r="W215" s="190"/>
      <c r="X215" s="190"/>
      <c r="Y215" s="190"/>
      <c r="Z215" s="191"/>
      <c r="AA215" s="160">
        <f>"Менеджер"!$AW$1*196</f>
        <v>9800</v>
      </c>
      <c r="AB215" s="160"/>
      <c r="AC215" s="160"/>
      <c r="AD215" s="161"/>
      <c r="AE215" s="58"/>
      <c r="AF215" s="169" t="s">
        <v>103</v>
      </c>
      <c r="AG215" s="170"/>
      <c r="AH215" s="170"/>
      <c r="AI215" s="170"/>
      <c r="AJ215" s="170"/>
      <c r="AK215" s="170"/>
      <c r="AL215" s="170"/>
      <c r="AM215" s="170"/>
      <c r="AN215" s="170"/>
      <c r="AO215" s="170"/>
      <c r="AP215" s="174">
        <f>"Менеджер"!$AW$1*28</f>
        <v>1400</v>
      </c>
      <c r="AQ215" s="174"/>
      <c r="AR215" s="174"/>
      <c r="AS215" s="175"/>
      <c r="AT215" s="13"/>
    </row>
    <row r="216" spans="1:46" ht="12.75" customHeight="1">
      <c r="A216" s="12"/>
      <c r="B216" s="189" t="s">
        <v>17</v>
      </c>
      <c r="C216" s="190"/>
      <c r="D216" s="190"/>
      <c r="E216" s="190"/>
      <c r="F216" s="190"/>
      <c r="G216" s="190"/>
      <c r="H216" s="190"/>
      <c r="I216" s="190"/>
      <c r="J216" s="190"/>
      <c r="K216" s="191"/>
      <c r="L216" s="160">
        <f>"Менеджер"!$AW$1*277</f>
        <v>13850</v>
      </c>
      <c r="M216" s="160"/>
      <c r="N216" s="160"/>
      <c r="O216" s="161"/>
      <c r="P216" s="58"/>
      <c r="AE216" s="58"/>
      <c r="AF216" s="231" t="s">
        <v>104</v>
      </c>
      <c r="AG216" s="195"/>
      <c r="AH216" s="195"/>
      <c r="AI216" s="195"/>
      <c r="AJ216" s="195"/>
      <c r="AK216" s="195"/>
      <c r="AL216" s="195"/>
      <c r="AM216" s="195"/>
      <c r="AN216" s="195"/>
      <c r="AO216" s="196"/>
      <c r="AP216" s="215">
        <f>"Менеджер"!$AW$1*74</f>
        <v>3700</v>
      </c>
      <c r="AQ216" s="215"/>
      <c r="AR216" s="215"/>
      <c r="AS216" s="216"/>
      <c r="AT216" s="13"/>
    </row>
    <row r="217" spans="1:46" ht="12.75" customHeight="1">
      <c r="A217" s="12"/>
      <c r="B217" s="25"/>
      <c r="C217" s="10"/>
      <c r="P217" s="58"/>
      <c r="AE217" s="58"/>
      <c r="AF217" s="167" t="s">
        <v>105</v>
      </c>
      <c r="AG217" s="168"/>
      <c r="AH217" s="168"/>
      <c r="AI217" s="168"/>
      <c r="AJ217" s="168"/>
      <c r="AK217" s="168"/>
      <c r="AL217" s="168"/>
      <c r="AM217" s="168"/>
      <c r="AN217" s="168"/>
      <c r="AO217" s="168"/>
      <c r="AP217" s="232">
        <f>"Менеджер"!$AW$1*38</f>
        <v>1900</v>
      </c>
      <c r="AQ217" s="232"/>
      <c r="AR217" s="232"/>
      <c r="AS217" s="233"/>
      <c r="AT217" s="13"/>
    </row>
    <row r="218" spans="1:46" ht="12.75" customHeight="1">
      <c r="A218" s="12"/>
      <c r="B218" s="12"/>
      <c r="P218" s="62"/>
      <c r="AE218" s="62"/>
      <c r="AF218" s="189" t="s">
        <v>17</v>
      </c>
      <c r="AG218" s="190"/>
      <c r="AH218" s="190"/>
      <c r="AI218" s="190"/>
      <c r="AJ218" s="190"/>
      <c r="AK218" s="190"/>
      <c r="AL218" s="190"/>
      <c r="AM218" s="190"/>
      <c r="AN218" s="190"/>
      <c r="AO218" s="191"/>
      <c r="AP218" s="160">
        <f>"Менеджер"!$AW$1*330</f>
        <v>16500</v>
      </c>
      <c r="AQ218" s="160"/>
      <c r="AR218" s="160"/>
      <c r="AS218" s="161"/>
      <c r="AT218" s="13"/>
    </row>
    <row r="219" spans="1:46" ht="12.75" customHeight="1">
      <c r="A219" s="12"/>
      <c r="B219" s="60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9"/>
      <c r="AT219" s="13"/>
    </row>
    <row r="220" spans="1:46" ht="12.75" customHeight="1">
      <c r="A220" s="12"/>
      <c r="B220" s="149" t="s">
        <v>113</v>
      </c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1"/>
      <c r="P220" s="62"/>
      <c r="Q220" s="149" t="s">
        <v>114</v>
      </c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1"/>
      <c r="AE220" s="62"/>
      <c r="AF220" s="149" t="s">
        <v>115</v>
      </c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1"/>
      <c r="AT220" s="13"/>
    </row>
    <row r="221" spans="1:46" ht="12.75" customHeight="1">
      <c r="A221" s="12"/>
      <c r="B221" s="184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6"/>
      <c r="P221" s="58"/>
      <c r="Q221" s="184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6"/>
      <c r="AE221" s="58"/>
      <c r="AF221" s="184"/>
      <c r="AG221" s="185"/>
      <c r="AH221" s="185"/>
      <c r="AI221" s="185"/>
      <c r="AJ221" s="185"/>
      <c r="AK221" s="185"/>
      <c r="AL221" s="185"/>
      <c r="AM221" s="185"/>
      <c r="AN221" s="185"/>
      <c r="AO221" s="185"/>
      <c r="AP221" s="185"/>
      <c r="AQ221" s="185"/>
      <c r="AR221" s="185"/>
      <c r="AS221" s="186"/>
      <c r="AT221" s="13"/>
    </row>
    <row r="222" spans="1:46" ht="12.75" customHeight="1">
      <c r="A222" s="12"/>
      <c r="B222" s="184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6"/>
      <c r="P222" s="58"/>
      <c r="Q222" s="184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6"/>
      <c r="AE222" s="58"/>
      <c r="AF222" s="184"/>
      <c r="AG222" s="185"/>
      <c r="AH222" s="185"/>
      <c r="AI222" s="185"/>
      <c r="AJ222" s="185"/>
      <c r="AK222" s="185"/>
      <c r="AL222" s="185"/>
      <c r="AM222" s="185"/>
      <c r="AN222" s="185"/>
      <c r="AO222" s="185"/>
      <c r="AP222" s="185"/>
      <c r="AQ222" s="185"/>
      <c r="AR222" s="185"/>
      <c r="AS222" s="186"/>
      <c r="AT222" s="13"/>
    </row>
    <row r="223" spans="1:46" ht="12.75" customHeight="1">
      <c r="A223" s="12"/>
      <c r="B223" s="184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6"/>
      <c r="P223" s="58"/>
      <c r="Q223" s="184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6"/>
      <c r="AE223" s="58"/>
      <c r="AF223" s="184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6"/>
      <c r="AT223" s="13"/>
    </row>
    <row r="224" spans="1:46" ht="12.75" customHeight="1">
      <c r="A224" s="12"/>
      <c r="B224" s="184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6"/>
      <c r="P224" s="58"/>
      <c r="Q224" s="184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  <c r="AC224" s="185"/>
      <c r="AD224" s="186"/>
      <c r="AE224" s="58"/>
      <c r="AF224" s="184"/>
      <c r="AG224" s="185"/>
      <c r="AH224" s="185"/>
      <c r="AI224" s="185"/>
      <c r="AJ224" s="185"/>
      <c r="AK224" s="185"/>
      <c r="AL224" s="185"/>
      <c r="AM224" s="185"/>
      <c r="AN224" s="185"/>
      <c r="AO224" s="185"/>
      <c r="AP224" s="185"/>
      <c r="AQ224" s="185"/>
      <c r="AR224" s="185"/>
      <c r="AS224" s="186"/>
      <c r="AT224" s="13"/>
    </row>
    <row r="225" spans="1:46" ht="12.75" customHeight="1">
      <c r="A225" s="12"/>
      <c r="B225" s="184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6"/>
      <c r="P225" s="58"/>
      <c r="Q225" s="184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  <c r="AC225" s="185"/>
      <c r="AD225" s="186"/>
      <c r="AE225" s="58"/>
      <c r="AF225" s="184"/>
      <c r="AG225" s="185"/>
      <c r="AH225" s="185"/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6"/>
      <c r="AT225" s="13"/>
    </row>
    <row r="226" spans="1:46" ht="12.75" customHeight="1">
      <c r="A226" s="12"/>
      <c r="B226" s="184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6"/>
      <c r="P226" s="58"/>
      <c r="Q226" s="184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  <c r="AC226" s="185"/>
      <c r="AD226" s="186"/>
      <c r="AE226" s="58"/>
      <c r="AF226" s="184"/>
      <c r="AG226" s="185"/>
      <c r="AH226" s="185"/>
      <c r="AI226" s="185"/>
      <c r="AJ226" s="185"/>
      <c r="AK226" s="185"/>
      <c r="AL226" s="185"/>
      <c r="AM226" s="185"/>
      <c r="AN226" s="185"/>
      <c r="AO226" s="185"/>
      <c r="AP226" s="185"/>
      <c r="AQ226" s="185"/>
      <c r="AR226" s="185"/>
      <c r="AS226" s="186"/>
      <c r="AT226" s="13"/>
    </row>
    <row r="227" spans="1:46" ht="12.75" customHeight="1">
      <c r="A227" s="12"/>
      <c r="B227" s="184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6"/>
      <c r="P227" s="58"/>
      <c r="Q227" s="184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  <c r="AC227" s="185"/>
      <c r="AD227" s="186"/>
      <c r="AE227" s="58"/>
      <c r="AF227" s="184"/>
      <c r="AG227" s="185"/>
      <c r="AH227" s="185"/>
      <c r="AI227" s="185"/>
      <c r="AJ227" s="185"/>
      <c r="AK227" s="185"/>
      <c r="AL227" s="185"/>
      <c r="AM227" s="185"/>
      <c r="AN227" s="185"/>
      <c r="AO227" s="185"/>
      <c r="AP227" s="185"/>
      <c r="AQ227" s="185"/>
      <c r="AR227" s="185"/>
      <c r="AS227" s="186"/>
      <c r="AT227" s="13"/>
    </row>
    <row r="228" spans="1:46" ht="12.75" customHeight="1">
      <c r="A228" s="12"/>
      <c r="B228" s="164" t="s">
        <v>7</v>
      </c>
      <c r="C228" s="165"/>
      <c r="D228" s="165"/>
      <c r="E228" s="165"/>
      <c r="F228" s="165"/>
      <c r="G228" s="165"/>
      <c r="H228" s="165"/>
      <c r="I228" s="165"/>
      <c r="J228" s="165"/>
      <c r="K228" s="166"/>
      <c r="L228" s="180" t="s">
        <v>6</v>
      </c>
      <c r="M228" s="181"/>
      <c r="N228" s="181"/>
      <c r="O228" s="182"/>
      <c r="P228" s="62"/>
      <c r="Q228" s="164" t="s">
        <v>7</v>
      </c>
      <c r="R228" s="165"/>
      <c r="S228" s="165"/>
      <c r="T228" s="165"/>
      <c r="U228" s="165"/>
      <c r="V228" s="165"/>
      <c r="W228" s="165"/>
      <c r="X228" s="165"/>
      <c r="Y228" s="165"/>
      <c r="Z228" s="166"/>
      <c r="AA228" s="180" t="s">
        <v>6</v>
      </c>
      <c r="AB228" s="181"/>
      <c r="AC228" s="181"/>
      <c r="AD228" s="182"/>
      <c r="AE228" s="62"/>
      <c r="AF228" s="164" t="s">
        <v>7</v>
      </c>
      <c r="AG228" s="165"/>
      <c r="AH228" s="165"/>
      <c r="AI228" s="165"/>
      <c r="AJ228" s="165"/>
      <c r="AK228" s="165"/>
      <c r="AL228" s="165"/>
      <c r="AM228" s="165"/>
      <c r="AN228" s="165"/>
      <c r="AO228" s="166"/>
      <c r="AP228" s="180" t="s">
        <v>6</v>
      </c>
      <c r="AQ228" s="181"/>
      <c r="AR228" s="181"/>
      <c r="AS228" s="182"/>
      <c r="AT228" s="13"/>
    </row>
    <row r="229" spans="1:46" ht="12.75" customHeight="1">
      <c r="A229" s="12"/>
      <c r="B229" s="171" t="s">
        <v>104</v>
      </c>
      <c r="C229" s="172"/>
      <c r="D229" s="172"/>
      <c r="E229" s="172"/>
      <c r="F229" s="172"/>
      <c r="G229" s="172"/>
      <c r="H229" s="172"/>
      <c r="I229" s="172"/>
      <c r="J229" s="172"/>
      <c r="K229" s="173"/>
      <c r="L229" s="237">
        <f>"Менеджер"!$AW$1*84</f>
        <v>4200</v>
      </c>
      <c r="M229" s="237"/>
      <c r="N229" s="237"/>
      <c r="O229" s="238"/>
      <c r="P229" s="58"/>
      <c r="Q229" s="171" t="s">
        <v>97</v>
      </c>
      <c r="R229" s="172"/>
      <c r="S229" s="172"/>
      <c r="T229" s="172"/>
      <c r="U229" s="172"/>
      <c r="V229" s="172"/>
      <c r="W229" s="172"/>
      <c r="X229" s="172"/>
      <c r="Y229" s="172"/>
      <c r="Z229" s="173"/>
      <c r="AA229" s="237">
        <f>"Менеджер"!$AW$1*90</f>
        <v>4500</v>
      </c>
      <c r="AB229" s="237"/>
      <c r="AC229" s="237"/>
      <c r="AD229" s="238"/>
      <c r="AE229" s="58"/>
      <c r="AF229" s="171" t="s">
        <v>106</v>
      </c>
      <c r="AG229" s="172"/>
      <c r="AH229" s="172"/>
      <c r="AI229" s="172"/>
      <c r="AJ229" s="172"/>
      <c r="AK229" s="172"/>
      <c r="AL229" s="172"/>
      <c r="AM229" s="172"/>
      <c r="AN229" s="172"/>
      <c r="AO229" s="173"/>
      <c r="AP229" s="237">
        <f>"Менеджер"!$AW$1*101</f>
        <v>5050</v>
      </c>
      <c r="AQ229" s="237"/>
      <c r="AR229" s="237"/>
      <c r="AS229" s="238"/>
      <c r="AT229" s="13"/>
    </row>
    <row r="230" spans="1:46" ht="12.75" customHeight="1">
      <c r="A230" s="12"/>
      <c r="B230" s="249" t="s">
        <v>101</v>
      </c>
      <c r="C230" s="209"/>
      <c r="D230" s="209"/>
      <c r="E230" s="209"/>
      <c r="F230" s="209"/>
      <c r="G230" s="209"/>
      <c r="H230" s="209"/>
      <c r="I230" s="209"/>
      <c r="J230" s="209"/>
      <c r="K230" s="210"/>
      <c r="L230" s="244">
        <f>"Менеджер"!$AW$1*56</f>
        <v>2800</v>
      </c>
      <c r="M230" s="244"/>
      <c r="N230" s="244"/>
      <c r="O230" s="245"/>
      <c r="P230" s="58"/>
      <c r="Q230" s="208" t="s">
        <v>90</v>
      </c>
      <c r="R230" s="209"/>
      <c r="S230" s="209"/>
      <c r="T230" s="209"/>
      <c r="U230" s="209"/>
      <c r="V230" s="209"/>
      <c r="W230" s="209"/>
      <c r="X230" s="209"/>
      <c r="Y230" s="209"/>
      <c r="Z230" s="210"/>
      <c r="AA230" s="244">
        <f>"Менеджер"!$AW$1*88</f>
        <v>4400</v>
      </c>
      <c r="AB230" s="244"/>
      <c r="AC230" s="244"/>
      <c r="AD230" s="245"/>
      <c r="AE230" s="58"/>
      <c r="AF230" s="249" t="s">
        <v>107</v>
      </c>
      <c r="AG230" s="209"/>
      <c r="AH230" s="209"/>
      <c r="AI230" s="209"/>
      <c r="AJ230" s="209"/>
      <c r="AK230" s="209"/>
      <c r="AL230" s="209"/>
      <c r="AM230" s="209"/>
      <c r="AN230" s="209"/>
      <c r="AO230" s="210"/>
      <c r="AP230" s="244">
        <f>"Менеджер"!$AW$1*86</f>
        <v>4300</v>
      </c>
      <c r="AQ230" s="244"/>
      <c r="AR230" s="244"/>
      <c r="AS230" s="245"/>
      <c r="AT230" s="13"/>
    </row>
    <row r="231" spans="1:46" ht="12.75" customHeight="1">
      <c r="A231" s="12"/>
      <c r="B231" s="189" t="s">
        <v>17</v>
      </c>
      <c r="C231" s="190"/>
      <c r="D231" s="190"/>
      <c r="E231" s="190"/>
      <c r="F231" s="190"/>
      <c r="G231" s="190"/>
      <c r="H231" s="190"/>
      <c r="I231" s="190"/>
      <c r="J231" s="190"/>
      <c r="K231" s="191"/>
      <c r="L231" s="160">
        <f>"Менеджер"!$AW$1*140</f>
        <v>7000</v>
      </c>
      <c r="M231" s="160"/>
      <c r="N231" s="160"/>
      <c r="O231" s="161"/>
      <c r="P231" s="62"/>
      <c r="Q231" s="189" t="s">
        <v>17</v>
      </c>
      <c r="R231" s="190"/>
      <c r="S231" s="190"/>
      <c r="T231" s="190"/>
      <c r="U231" s="190"/>
      <c r="V231" s="190"/>
      <c r="W231" s="190"/>
      <c r="X231" s="190"/>
      <c r="Y231" s="190"/>
      <c r="Z231" s="191"/>
      <c r="AA231" s="160">
        <f>"Менеджер"!$AW$1*178</f>
        <v>8900</v>
      </c>
      <c r="AB231" s="160"/>
      <c r="AC231" s="160"/>
      <c r="AD231" s="161"/>
      <c r="AE231" s="62"/>
      <c r="AF231" s="189" t="s">
        <v>17</v>
      </c>
      <c r="AG231" s="190"/>
      <c r="AH231" s="190"/>
      <c r="AI231" s="190"/>
      <c r="AJ231" s="190"/>
      <c r="AK231" s="190"/>
      <c r="AL231" s="190"/>
      <c r="AM231" s="190"/>
      <c r="AN231" s="190"/>
      <c r="AO231" s="191"/>
      <c r="AP231" s="160">
        <f>"Менеджер"!$AW$1*187</f>
        <v>9350</v>
      </c>
      <c r="AQ231" s="160"/>
      <c r="AR231" s="160"/>
      <c r="AS231" s="161"/>
      <c r="AT231" s="13"/>
    </row>
    <row r="232" spans="1:46" ht="12.75" customHeight="1">
      <c r="A232" s="12"/>
      <c r="B232" s="60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9"/>
      <c r="AT232" s="13"/>
    </row>
    <row r="233" spans="1:46" ht="12.75" customHeight="1">
      <c r="A233" s="12"/>
      <c r="B233" s="149" t="s">
        <v>116</v>
      </c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1"/>
      <c r="P233" s="62"/>
      <c r="Q233" s="149" t="s">
        <v>117</v>
      </c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1"/>
      <c r="AE233" s="62"/>
      <c r="AF233" s="149" t="s">
        <v>118</v>
      </c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1"/>
      <c r="AT233" s="13"/>
    </row>
    <row r="234" spans="1:46" ht="12.75" customHeight="1">
      <c r="A234" s="12"/>
      <c r="B234" s="184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6"/>
      <c r="P234" s="58"/>
      <c r="Q234" s="184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  <c r="AC234" s="185"/>
      <c r="AD234" s="186"/>
      <c r="AE234" s="58"/>
      <c r="AF234" s="184"/>
      <c r="AG234" s="185"/>
      <c r="AH234" s="185"/>
      <c r="AI234" s="185"/>
      <c r="AJ234" s="185"/>
      <c r="AK234" s="185"/>
      <c r="AL234" s="185"/>
      <c r="AM234" s="185"/>
      <c r="AN234" s="185"/>
      <c r="AO234" s="185"/>
      <c r="AP234" s="185"/>
      <c r="AQ234" s="185"/>
      <c r="AR234" s="185"/>
      <c r="AS234" s="186"/>
      <c r="AT234" s="13"/>
    </row>
    <row r="235" spans="1:46" ht="12.75" customHeight="1">
      <c r="A235" s="12"/>
      <c r="B235" s="184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6"/>
      <c r="P235" s="58"/>
      <c r="Q235" s="184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86"/>
      <c r="AE235" s="58"/>
      <c r="AF235" s="184"/>
      <c r="AG235" s="185"/>
      <c r="AH235" s="185"/>
      <c r="AI235" s="185"/>
      <c r="AJ235" s="185"/>
      <c r="AK235" s="185"/>
      <c r="AL235" s="185"/>
      <c r="AM235" s="185"/>
      <c r="AN235" s="185"/>
      <c r="AO235" s="185"/>
      <c r="AP235" s="185"/>
      <c r="AQ235" s="185"/>
      <c r="AR235" s="185"/>
      <c r="AS235" s="186"/>
      <c r="AT235" s="13"/>
    </row>
    <row r="236" spans="1:46" ht="12.75" customHeight="1">
      <c r="A236" s="12"/>
      <c r="B236" s="184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6"/>
      <c r="P236" s="58"/>
      <c r="Q236" s="184"/>
      <c r="R236" s="185"/>
      <c r="S236" s="185"/>
      <c r="T236" s="185"/>
      <c r="U236" s="185"/>
      <c r="V236" s="185"/>
      <c r="W236" s="185"/>
      <c r="X236" s="185"/>
      <c r="Y236" s="185"/>
      <c r="Z236" s="185"/>
      <c r="AA236" s="185"/>
      <c r="AB236" s="185"/>
      <c r="AC236" s="185"/>
      <c r="AD236" s="186"/>
      <c r="AE236" s="58"/>
      <c r="AF236" s="184"/>
      <c r="AG236" s="185"/>
      <c r="AH236" s="185"/>
      <c r="AI236" s="185"/>
      <c r="AJ236" s="185"/>
      <c r="AK236" s="185"/>
      <c r="AL236" s="185"/>
      <c r="AM236" s="185"/>
      <c r="AN236" s="185"/>
      <c r="AO236" s="185"/>
      <c r="AP236" s="185"/>
      <c r="AQ236" s="185"/>
      <c r="AR236" s="185"/>
      <c r="AS236" s="186"/>
      <c r="AT236" s="13"/>
    </row>
    <row r="237" spans="1:46" ht="12.75" customHeight="1">
      <c r="A237" s="12"/>
      <c r="B237" s="184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6"/>
      <c r="P237" s="58"/>
      <c r="Q237" s="184"/>
      <c r="R237" s="185"/>
      <c r="S237" s="185"/>
      <c r="T237" s="185"/>
      <c r="U237" s="185"/>
      <c r="V237" s="185"/>
      <c r="W237" s="185"/>
      <c r="X237" s="185"/>
      <c r="Y237" s="185"/>
      <c r="Z237" s="185"/>
      <c r="AA237" s="185"/>
      <c r="AB237" s="185"/>
      <c r="AC237" s="185"/>
      <c r="AD237" s="186"/>
      <c r="AE237" s="58"/>
      <c r="AF237" s="184"/>
      <c r="AG237" s="185"/>
      <c r="AH237" s="185"/>
      <c r="AI237" s="185"/>
      <c r="AJ237" s="185"/>
      <c r="AK237" s="185"/>
      <c r="AL237" s="185"/>
      <c r="AM237" s="185"/>
      <c r="AN237" s="185"/>
      <c r="AO237" s="185"/>
      <c r="AP237" s="185"/>
      <c r="AQ237" s="185"/>
      <c r="AR237" s="185"/>
      <c r="AS237" s="186"/>
      <c r="AT237" s="13"/>
    </row>
    <row r="238" spans="1:46" ht="12.75" customHeight="1">
      <c r="A238" s="12"/>
      <c r="B238" s="184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6"/>
      <c r="P238" s="58"/>
      <c r="Q238" s="184"/>
      <c r="R238" s="185"/>
      <c r="S238" s="185"/>
      <c r="T238" s="185"/>
      <c r="U238" s="185"/>
      <c r="V238" s="185"/>
      <c r="W238" s="185"/>
      <c r="X238" s="185"/>
      <c r="Y238" s="185"/>
      <c r="Z238" s="185"/>
      <c r="AA238" s="185"/>
      <c r="AB238" s="185"/>
      <c r="AC238" s="185"/>
      <c r="AD238" s="186"/>
      <c r="AE238" s="58"/>
      <c r="AF238" s="184"/>
      <c r="AG238" s="185"/>
      <c r="AH238" s="185"/>
      <c r="AI238" s="185"/>
      <c r="AJ238" s="185"/>
      <c r="AK238" s="185"/>
      <c r="AL238" s="185"/>
      <c r="AM238" s="185"/>
      <c r="AN238" s="185"/>
      <c r="AO238" s="185"/>
      <c r="AP238" s="185"/>
      <c r="AQ238" s="185"/>
      <c r="AR238" s="185"/>
      <c r="AS238" s="186"/>
      <c r="AT238" s="13"/>
    </row>
    <row r="239" spans="1:46" ht="12.75" customHeight="1">
      <c r="A239" s="12"/>
      <c r="B239" s="184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6"/>
      <c r="P239" s="58"/>
      <c r="Q239" s="184"/>
      <c r="R239" s="185"/>
      <c r="S239" s="185"/>
      <c r="T239" s="185"/>
      <c r="U239" s="185"/>
      <c r="V239" s="185"/>
      <c r="W239" s="185"/>
      <c r="X239" s="185"/>
      <c r="Y239" s="185"/>
      <c r="Z239" s="185"/>
      <c r="AA239" s="185"/>
      <c r="AB239" s="185"/>
      <c r="AC239" s="185"/>
      <c r="AD239" s="186"/>
      <c r="AE239" s="58"/>
      <c r="AF239" s="184"/>
      <c r="AG239" s="185"/>
      <c r="AH239" s="185"/>
      <c r="AI239" s="185"/>
      <c r="AJ239" s="185"/>
      <c r="AK239" s="185"/>
      <c r="AL239" s="185"/>
      <c r="AM239" s="185"/>
      <c r="AN239" s="185"/>
      <c r="AO239" s="185"/>
      <c r="AP239" s="185"/>
      <c r="AQ239" s="185"/>
      <c r="AR239" s="185"/>
      <c r="AS239" s="186"/>
      <c r="AT239" s="13"/>
    </row>
    <row r="240" spans="1:46" ht="12.75" customHeight="1">
      <c r="A240" s="12"/>
      <c r="B240" s="184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6"/>
      <c r="P240" s="58"/>
      <c r="Q240" s="184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6"/>
      <c r="AE240" s="58"/>
      <c r="AF240" s="184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6"/>
      <c r="AT240" s="13"/>
    </row>
    <row r="241" spans="1:46" ht="12.75" customHeight="1">
      <c r="A241" s="12"/>
      <c r="B241" s="164" t="s">
        <v>7</v>
      </c>
      <c r="C241" s="165"/>
      <c r="D241" s="165"/>
      <c r="E241" s="165"/>
      <c r="F241" s="165"/>
      <c r="G241" s="165"/>
      <c r="H241" s="165"/>
      <c r="I241" s="165"/>
      <c r="J241" s="165"/>
      <c r="K241" s="166"/>
      <c r="L241" s="180" t="s">
        <v>6</v>
      </c>
      <c r="M241" s="181"/>
      <c r="N241" s="181"/>
      <c r="O241" s="182"/>
      <c r="P241" s="62"/>
      <c r="Q241" s="164" t="s">
        <v>7</v>
      </c>
      <c r="R241" s="165"/>
      <c r="S241" s="165"/>
      <c r="T241" s="165"/>
      <c r="U241" s="165"/>
      <c r="V241" s="165"/>
      <c r="W241" s="165"/>
      <c r="X241" s="165"/>
      <c r="Y241" s="165"/>
      <c r="Z241" s="166"/>
      <c r="AA241" s="180" t="s">
        <v>6</v>
      </c>
      <c r="AB241" s="181"/>
      <c r="AC241" s="181"/>
      <c r="AD241" s="182"/>
      <c r="AE241" s="62"/>
      <c r="AF241" s="164" t="s">
        <v>7</v>
      </c>
      <c r="AG241" s="165"/>
      <c r="AH241" s="165"/>
      <c r="AI241" s="165"/>
      <c r="AJ241" s="165"/>
      <c r="AK241" s="165"/>
      <c r="AL241" s="165"/>
      <c r="AM241" s="165"/>
      <c r="AN241" s="165"/>
      <c r="AO241" s="166"/>
      <c r="AP241" s="180" t="s">
        <v>6</v>
      </c>
      <c r="AQ241" s="181"/>
      <c r="AR241" s="181"/>
      <c r="AS241" s="182"/>
      <c r="AT241" s="13"/>
    </row>
    <row r="242" spans="1:46" ht="12.75" customHeight="1">
      <c r="A242" s="12"/>
      <c r="B242" s="268" t="s">
        <v>91</v>
      </c>
      <c r="C242" s="204"/>
      <c r="D242" s="204"/>
      <c r="E242" s="204"/>
      <c r="F242" s="204"/>
      <c r="G242" s="204"/>
      <c r="H242" s="204"/>
      <c r="I242" s="204"/>
      <c r="J242" s="204"/>
      <c r="K242" s="204"/>
      <c r="L242" s="211">
        <f>"Менеджер"!$AW$1*111</f>
        <v>5550</v>
      </c>
      <c r="M242" s="211"/>
      <c r="N242" s="211"/>
      <c r="O242" s="212"/>
      <c r="P242" s="58"/>
      <c r="Q242" s="268" t="s">
        <v>92</v>
      </c>
      <c r="R242" s="204"/>
      <c r="S242" s="204"/>
      <c r="T242" s="204"/>
      <c r="U242" s="204"/>
      <c r="V242" s="204"/>
      <c r="W242" s="204"/>
      <c r="X242" s="204"/>
      <c r="Y242" s="204"/>
      <c r="Z242" s="204"/>
      <c r="AA242" s="211">
        <f>"Менеджер"!$AW$1*64</f>
        <v>3200</v>
      </c>
      <c r="AB242" s="211"/>
      <c r="AC242" s="211"/>
      <c r="AD242" s="212"/>
      <c r="AE242" s="58"/>
      <c r="AF242" s="203" t="s">
        <v>108</v>
      </c>
      <c r="AG242" s="204"/>
      <c r="AH242" s="204"/>
      <c r="AI242" s="204"/>
      <c r="AJ242" s="204"/>
      <c r="AK242" s="204"/>
      <c r="AL242" s="204"/>
      <c r="AM242" s="204"/>
      <c r="AN242" s="204"/>
      <c r="AO242" s="204"/>
      <c r="AP242" s="211">
        <f>"Менеджер"!$AW$1*103</f>
        <v>5150</v>
      </c>
      <c r="AQ242" s="211"/>
      <c r="AR242" s="211"/>
      <c r="AS242" s="212"/>
      <c r="AT242" s="13"/>
    </row>
    <row r="243" spans="1:46" ht="12.75" customHeight="1">
      <c r="A243" s="12"/>
      <c r="B243" s="214" t="s">
        <v>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4">
        <f>"Менеджер"!$AW$1*108</f>
        <v>5400</v>
      </c>
      <c r="M243" s="174"/>
      <c r="N243" s="174"/>
      <c r="O243" s="175"/>
      <c r="P243" s="58"/>
      <c r="Q243" s="214" t="s">
        <v>94</v>
      </c>
      <c r="R243" s="170"/>
      <c r="S243" s="170"/>
      <c r="T243" s="170"/>
      <c r="U243" s="170"/>
      <c r="V243" s="170"/>
      <c r="W243" s="170"/>
      <c r="X243" s="170"/>
      <c r="Y243" s="170"/>
      <c r="Z243" s="170"/>
      <c r="AA243" s="174">
        <f>"Менеджер"!$AW$1*63</f>
        <v>3150</v>
      </c>
      <c r="AB243" s="174"/>
      <c r="AC243" s="174"/>
      <c r="AD243" s="175"/>
      <c r="AE243" s="58"/>
      <c r="AF243" s="169" t="s">
        <v>106</v>
      </c>
      <c r="AG243" s="170"/>
      <c r="AH243" s="170"/>
      <c r="AI243" s="170"/>
      <c r="AJ243" s="170"/>
      <c r="AK243" s="170"/>
      <c r="AL243" s="170"/>
      <c r="AM243" s="170"/>
      <c r="AN243" s="170"/>
      <c r="AO243" s="170"/>
      <c r="AP243" s="174">
        <f>"Менеджер"!$AW$1*101</f>
        <v>5050</v>
      </c>
      <c r="AQ243" s="174"/>
      <c r="AR243" s="174"/>
      <c r="AS243" s="175"/>
      <c r="AT243" s="13"/>
    </row>
    <row r="244" spans="1:46" ht="12.75" customHeight="1">
      <c r="A244" s="12"/>
      <c r="B244" s="269" t="s">
        <v>95</v>
      </c>
      <c r="C244" s="193"/>
      <c r="D244" s="193"/>
      <c r="E244" s="193"/>
      <c r="F244" s="193"/>
      <c r="G244" s="193"/>
      <c r="H244" s="193"/>
      <c r="I244" s="193"/>
      <c r="J244" s="193"/>
      <c r="K244" s="193"/>
      <c r="L244" s="270">
        <f>"Менеджер"!$AW$1*56</f>
        <v>2800</v>
      </c>
      <c r="M244" s="270"/>
      <c r="N244" s="270"/>
      <c r="O244" s="271"/>
      <c r="P244" s="58"/>
      <c r="Q244" s="259" t="s">
        <v>93</v>
      </c>
      <c r="R244" s="235"/>
      <c r="S244" s="235"/>
      <c r="T244" s="235"/>
      <c r="U244" s="235"/>
      <c r="V244" s="235"/>
      <c r="W244" s="235"/>
      <c r="X244" s="235"/>
      <c r="Y244" s="235"/>
      <c r="Z244" s="235"/>
      <c r="AA244" s="215">
        <f>"Менеджер"!$AW$1*108</f>
        <v>5400</v>
      </c>
      <c r="AB244" s="215"/>
      <c r="AC244" s="215"/>
      <c r="AD244" s="216"/>
      <c r="AE244" s="58"/>
      <c r="AF244" s="234" t="s">
        <v>109</v>
      </c>
      <c r="AG244" s="235"/>
      <c r="AH244" s="235"/>
      <c r="AI244" s="235"/>
      <c r="AJ244" s="235"/>
      <c r="AK244" s="235"/>
      <c r="AL244" s="235"/>
      <c r="AM244" s="235"/>
      <c r="AN244" s="235"/>
      <c r="AO244" s="235"/>
      <c r="AP244" s="215">
        <f>"Менеджер"!$AW$1*84</f>
        <v>4200</v>
      </c>
      <c r="AQ244" s="215"/>
      <c r="AR244" s="215"/>
      <c r="AS244" s="216"/>
      <c r="AT244" s="13"/>
    </row>
    <row r="245" spans="1:46" ht="12.75" customHeight="1">
      <c r="A245" s="12"/>
      <c r="B245" s="189" t="s">
        <v>17</v>
      </c>
      <c r="C245" s="190"/>
      <c r="D245" s="190"/>
      <c r="E245" s="190"/>
      <c r="F245" s="190"/>
      <c r="G245" s="190"/>
      <c r="H245" s="190"/>
      <c r="I245" s="190"/>
      <c r="J245" s="190"/>
      <c r="K245" s="191"/>
      <c r="L245" s="160">
        <f>"Менеджер"!$AW$1*275</f>
        <v>13750</v>
      </c>
      <c r="M245" s="160"/>
      <c r="N245" s="160"/>
      <c r="O245" s="161"/>
      <c r="P245" s="58"/>
      <c r="Q245" s="221" t="s">
        <v>54</v>
      </c>
      <c r="R245" s="168"/>
      <c r="S245" s="168"/>
      <c r="T245" s="168"/>
      <c r="U245" s="168"/>
      <c r="V245" s="168"/>
      <c r="W245" s="168"/>
      <c r="X245" s="168"/>
      <c r="Y245" s="168"/>
      <c r="Z245" s="168"/>
      <c r="AA245" s="232">
        <f>"Менеджер"!$AW$1*76</f>
        <v>3800</v>
      </c>
      <c r="AB245" s="232"/>
      <c r="AC245" s="232"/>
      <c r="AD245" s="233"/>
      <c r="AE245" s="58"/>
      <c r="AF245" s="214" t="s">
        <v>96</v>
      </c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4">
        <f>"Менеджер"!$AW$1*93</f>
        <v>4650</v>
      </c>
      <c r="AQ245" s="174"/>
      <c r="AR245" s="174"/>
      <c r="AS245" s="175"/>
      <c r="AT245" s="13"/>
    </row>
    <row r="246" spans="1:46" ht="12.75" customHeight="1">
      <c r="A246" s="12"/>
      <c r="B246" s="25"/>
      <c r="P246" s="58"/>
      <c r="Q246" s="189" t="s">
        <v>17</v>
      </c>
      <c r="R246" s="190"/>
      <c r="S246" s="190"/>
      <c r="T246" s="190"/>
      <c r="U246" s="190"/>
      <c r="V246" s="190"/>
      <c r="W246" s="190"/>
      <c r="X246" s="190"/>
      <c r="Y246" s="190"/>
      <c r="Z246" s="191"/>
      <c r="AA246" s="160">
        <f>"Менеджер"!$AW$1*311</f>
        <v>15550</v>
      </c>
      <c r="AB246" s="160"/>
      <c r="AC246" s="160"/>
      <c r="AD246" s="161"/>
      <c r="AE246" s="58"/>
      <c r="AF246" s="192" t="s">
        <v>107</v>
      </c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87">
        <f>"Менеджер"!$AW$1*86</f>
        <v>4300</v>
      </c>
      <c r="AQ246" s="187"/>
      <c r="AR246" s="187"/>
      <c r="AS246" s="188"/>
      <c r="AT246" s="13"/>
    </row>
    <row r="247" spans="1:46" ht="12.75" customHeight="1">
      <c r="A247" s="12"/>
      <c r="B247" s="12"/>
      <c r="P247" s="62"/>
      <c r="AE247" s="62"/>
      <c r="AF247" s="189" t="s">
        <v>17</v>
      </c>
      <c r="AG247" s="190"/>
      <c r="AH247" s="190"/>
      <c r="AI247" s="190"/>
      <c r="AJ247" s="190"/>
      <c r="AK247" s="190"/>
      <c r="AL247" s="190"/>
      <c r="AM247" s="190"/>
      <c r="AN247" s="190"/>
      <c r="AO247" s="191"/>
      <c r="AP247" s="160">
        <f>"Менеджер"!$AW$1*467</f>
        <v>23350</v>
      </c>
      <c r="AQ247" s="160"/>
      <c r="AR247" s="160"/>
      <c r="AS247" s="161"/>
      <c r="AT247" s="13"/>
    </row>
    <row r="248" spans="1:46" ht="12.75" customHeight="1">
      <c r="A248" s="12"/>
      <c r="B248" s="12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13"/>
      <c r="AT248" s="13"/>
    </row>
    <row r="249" spans="1:46" ht="12.75" customHeight="1">
      <c r="A249" s="12"/>
      <c r="B249" s="12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13"/>
      <c r="AT249" s="13"/>
    </row>
    <row r="250" spans="1:46" ht="12.75" customHeight="1">
      <c r="A250" s="12"/>
      <c r="B250" s="12"/>
      <c r="AE250" s="2"/>
      <c r="AJ250" s="1"/>
      <c r="AS250" s="13"/>
      <c r="AT250" s="13"/>
    </row>
    <row r="251" spans="1:46" ht="12.75" customHeight="1">
      <c r="A251" s="12"/>
      <c r="B251" s="12"/>
      <c r="AE251" s="2"/>
      <c r="AJ251" s="1"/>
      <c r="AS251" s="13"/>
      <c r="AT251" s="13"/>
    </row>
    <row r="252" spans="1:46" ht="12.75" customHeight="1">
      <c r="A252" s="12"/>
      <c r="B252" s="12"/>
      <c r="AE252" s="2"/>
      <c r="AJ252" s="1"/>
      <c r="AS252" s="13"/>
      <c r="AT252" s="13"/>
    </row>
    <row r="253" spans="1:46" ht="12.75" customHeight="1">
      <c r="A253" s="12"/>
      <c r="B253" s="12"/>
      <c r="AE253" s="2"/>
      <c r="AJ253" s="1"/>
      <c r="AS253" s="13"/>
      <c r="AT253" s="13"/>
    </row>
    <row r="254" spans="1:46" ht="12.75" customHeight="1">
      <c r="A254" s="12"/>
      <c r="B254" s="12"/>
      <c r="AE254" s="2"/>
      <c r="AJ254" s="1"/>
      <c r="AS254" s="13"/>
      <c r="AT254" s="13"/>
    </row>
    <row r="255" spans="1:46" ht="12.75" customHeight="1">
      <c r="A255" s="12"/>
      <c r="B255" s="12"/>
      <c r="AE255" s="2"/>
      <c r="AJ255" s="1"/>
      <c r="AS255" s="13"/>
      <c r="AT255" s="13"/>
    </row>
    <row r="256" spans="1:46" ht="12.75" customHeight="1">
      <c r="A256" s="12"/>
      <c r="B256" s="26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47"/>
      <c r="AF256" s="47"/>
      <c r="AG256" s="47"/>
      <c r="AH256" s="47"/>
      <c r="AI256" s="47"/>
      <c r="AJ256" s="54"/>
      <c r="AK256" s="54"/>
      <c r="AL256" s="54"/>
      <c r="AM256" s="54"/>
      <c r="AN256" s="54"/>
      <c r="AO256" s="54"/>
      <c r="AP256" s="54"/>
      <c r="AQ256" s="54"/>
      <c r="AR256" s="54"/>
      <c r="AS256" s="27"/>
      <c r="AT256" s="13"/>
    </row>
    <row r="257" spans="1:46" ht="12.75" customHeight="1">
      <c r="A257" s="3"/>
      <c r="B257" s="197" t="str">
        <f>$B$62</f>
        <v>цены указаны в рублях (с НДС) на 12.04.2012 
предусмотрена система скидок в зависимости от объема заказа</v>
      </c>
      <c r="C257" s="197"/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  <c r="AA257" s="197"/>
      <c r="AB257" s="197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162" t="s">
        <v>3</v>
      </c>
      <c r="AO257" s="162"/>
      <c r="AP257" s="162"/>
      <c r="AQ257" s="162"/>
      <c r="AR257" s="162"/>
      <c r="AS257" s="162"/>
      <c r="AT257" s="5"/>
    </row>
    <row r="258" spans="1:46" ht="12.75" customHeight="1">
      <c r="A258" s="3"/>
      <c r="B258" s="197"/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162"/>
      <c r="AO258" s="162"/>
      <c r="AP258" s="162"/>
      <c r="AQ258" s="162"/>
      <c r="AR258" s="162"/>
      <c r="AS258" s="162"/>
      <c r="AT258" s="5"/>
    </row>
    <row r="259" spans="1:46" ht="12.75" customHeight="1">
      <c r="A259" s="1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6"/>
    </row>
    <row r="260" spans="32:36" ht="12.75" customHeight="1">
      <c r="AF260" s="1"/>
      <c r="AG260" s="1"/>
      <c r="AH260" s="1"/>
      <c r="AI260" s="1"/>
      <c r="AJ260" s="1"/>
    </row>
    <row r="261" spans="32:36" ht="15">
      <c r="AF261" s="1"/>
      <c r="AG261" s="1"/>
      <c r="AH261" s="1"/>
      <c r="AI261" s="1"/>
      <c r="AJ261" s="1"/>
    </row>
  </sheetData>
  <sheetProtection/>
  <protectedRanges>
    <protectedRange sqref="CN28:CN32" name="Диапазон2"/>
    <protectedRange sqref="AT2" name="Диапазон1_2_1_2"/>
    <protectedRange sqref="AG2:AG3" name="Диапазон2_1_1_1_2"/>
    <protectedRange sqref="AF2 AH3:AI3 AI2 AK2:AQ2" name="Диапазон2_2_1_2"/>
    <protectedRange sqref="X2:AC3 AD3 AE2:AE3" name="Диапазон2_1_1_3"/>
  </protectedRanges>
  <mergeCells count="445">
    <mergeCell ref="AZ1:BN4"/>
    <mergeCell ref="Q25:W25"/>
    <mergeCell ref="AE25:AK25"/>
    <mergeCell ref="AL25:AR25"/>
    <mergeCell ref="C26:I31"/>
    <mergeCell ref="J26:P31"/>
    <mergeCell ref="Q26:W31"/>
    <mergeCell ref="X26:AD31"/>
    <mergeCell ref="AE26:AK31"/>
    <mergeCell ref="X18:AD23"/>
    <mergeCell ref="C17:I17"/>
    <mergeCell ref="AW1:AY4"/>
    <mergeCell ref="AP113:AS113"/>
    <mergeCell ref="C71:AR72"/>
    <mergeCell ref="C69:Q69"/>
    <mergeCell ref="AD69:AR69"/>
    <mergeCell ref="AA84:AD84"/>
    <mergeCell ref="AP95:AS95"/>
    <mergeCell ref="AP83:AS83"/>
    <mergeCell ref="AD198:AR198"/>
    <mergeCell ref="C199:Q199"/>
    <mergeCell ref="AD199:AR199"/>
    <mergeCell ref="C68:Q68"/>
    <mergeCell ref="C198:Q198"/>
    <mergeCell ref="AD68:AR68"/>
    <mergeCell ref="AF88:AS94"/>
    <mergeCell ref="AP98:AS98"/>
    <mergeCell ref="AA99:AD99"/>
    <mergeCell ref="AF98:AO98"/>
    <mergeCell ref="B115:K115"/>
    <mergeCell ref="B127:AB128"/>
    <mergeCell ref="AP116:AS116"/>
    <mergeCell ref="B96:K96"/>
    <mergeCell ref="L215:O215"/>
    <mergeCell ref="B203:O203"/>
    <mergeCell ref="B204:O210"/>
    <mergeCell ref="Q233:AD233"/>
    <mergeCell ref="B229:K229"/>
    <mergeCell ref="L229:O229"/>
    <mergeCell ref="Q231:Z231"/>
    <mergeCell ref="B215:K215"/>
    <mergeCell ref="B216:K216"/>
    <mergeCell ref="L216:O216"/>
    <mergeCell ref="B231:K231"/>
    <mergeCell ref="B220:O220"/>
    <mergeCell ref="B241:K241"/>
    <mergeCell ref="L241:O241"/>
    <mergeCell ref="B233:O233"/>
    <mergeCell ref="B234:O240"/>
    <mergeCell ref="L228:O228"/>
    <mergeCell ref="L231:O231"/>
    <mergeCell ref="B242:K242"/>
    <mergeCell ref="B245:K245"/>
    <mergeCell ref="L245:O245"/>
    <mergeCell ref="L242:O242"/>
    <mergeCell ref="Q242:Z242"/>
    <mergeCell ref="L243:O243"/>
    <mergeCell ref="B244:K244"/>
    <mergeCell ref="L244:O244"/>
    <mergeCell ref="Q243:Z243"/>
    <mergeCell ref="Q244:Z244"/>
    <mergeCell ref="B243:K243"/>
    <mergeCell ref="Q100:Z100"/>
    <mergeCell ref="Q98:Z98"/>
    <mergeCell ref="Q246:Z246"/>
    <mergeCell ref="AA246:AD246"/>
    <mergeCell ref="Q245:Z245"/>
    <mergeCell ref="AA114:AD114"/>
    <mergeCell ref="Q112:Z112"/>
    <mergeCell ref="Q150:Z150"/>
    <mergeCell ref="AA212:AD212"/>
    <mergeCell ref="Q163:Z163"/>
    <mergeCell ref="AA115:AD115"/>
    <mergeCell ref="Q162:Z162"/>
    <mergeCell ref="AD134:AR134"/>
    <mergeCell ref="AA112:AD112"/>
    <mergeCell ref="AA163:AD163"/>
    <mergeCell ref="C133:Q133"/>
    <mergeCell ref="AD133:AR133"/>
    <mergeCell ref="AF73:AS73"/>
    <mergeCell ref="AF74:AS80"/>
    <mergeCell ref="AF81:AO81"/>
    <mergeCell ref="AP81:AS81"/>
    <mergeCell ref="AF82:AO82"/>
    <mergeCell ref="AP82:AS82"/>
    <mergeCell ref="AF83:AO83"/>
    <mergeCell ref="Q96:Z96"/>
    <mergeCell ref="AA96:AD96"/>
    <mergeCell ref="AA98:AD98"/>
    <mergeCell ref="AF87:AS87"/>
    <mergeCell ref="AA95:AD95"/>
    <mergeCell ref="AF96:AO96"/>
    <mergeCell ref="AA85:AD85"/>
    <mergeCell ref="Q97:Z97"/>
    <mergeCell ref="AA97:AD97"/>
    <mergeCell ref="AP148:AS148"/>
    <mergeCell ref="AF116:AO116"/>
    <mergeCell ref="AP149:AS149"/>
    <mergeCell ref="AP99:AS99"/>
    <mergeCell ref="AF100:AO100"/>
    <mergeCell ref="AP97:AS97"/>
    <mergeCell ref="AA165:AD165"/>
    <mergeCell ref="L212:O212"/>
    <mergeCell ref="B169:O174"/>
    <mergeCell ref="C118:AR118"/>
    <mergeCell ref="Q181:Z181"/>
    <mergeCell ref="Q178:Z178"/>
    <mergeCell ref="Q177:Z177"/>
    <mergeCell ref="L182:O182"/>
    <mergeCell ref="L181:O181"/>
    <mergeCell ref="AP147:AS147"/>
    <mergeCell ref="B178:K178"/>
    <mergeCell ref="AA245:AD245"/>
    <mergeCell ref="B214:K214"/>
    <mergeCell ref="L214:O214"/>
    <mergeCell ref="B179:K179"/>
    <mergeCell ref="L179:O179"/>
    <mergeCell ref="AA229:AD229"/>
    <mergeCell ref="AA230:AD230"/>
    <mergeCell ref="AA242:AD242"/>
    <mergeCell ref="AA243:AD243"/>
    <mergeCell ref="AF231:AO231"/>
    <mergeCell ref="AF242:AO242"/>
    <mergeCell ref="AA241:AD241"/>
    <mergeCell ref="Q234:AD240"/>
    <mergeCell ref="AA231:AD231"/>
    <mergeCell ref="AF220:AS220"/>
    <mergeCell ref="AP242:AS242"/>
    <mergeCell ref="Q220:AD220"/>
    <mergeCell ref="AA176:AD176"/>
    <mergeCell ref="L177:O177"/>
    <mergeCell ref="B168:O168"/>
    <mergeCell ref="B164:K164"/>
    <mergeCell ref="B177:K177"/>
    <mergeCell ref="B176:K176"/>
    <mergeCell ref="L176:O176"/>
    <mergeCell ref="B175:K175"/>
    <mergeCell ref="Q165:Z165"/>
    <mergeCell ref="L164:O164"/>
    <mergeCell ref="AA178:AD178"/>
    <mergeCell ref="B257:AB258"/>
    <mergeCell ref="AN257:AS258"/>
    <mergeCell ref="L230:O230"/>
    <mergeCell ref="B230:K230"/>
    <mergeCell ref="AP229:AS229"/>
    <mergeCell ref="Q229:Z229"/>
    <mergeCell ref="AA244:AD244"/>
    <mergeCell ref="L178:O178"/>
    <mergeCell ref="AF229:AO229"/>
    <mergeCell ref="AF230:AO230"/>
    <mergeCell ref="AA181:AD181"/>
    <mergeCell ref="Q211:Z211"/>
    <mergeCell ref="AA211:AD211"/>
    <mergeCell ref="Q204:AD210"/>
    <mergeCell ref="AF204:AS210"/>
    <mergeCell ref="AP230:AS230"/>
    <mergeCell ref="Q230:Z230"/>
    <mergeCell ref="AA182:AD182"/>
    <mergeCell ref="AF218:AO218"/>
    <mergeCell ref="Q214:Z214"/>
    <mergeCell ref="AA215:AD215"/>
    <mergeCell ref="Q215:Z215"/>
    <mergeCell ref="AF228:AO228"/>
    <mergeCell ref="AF217:AO217"/>
    <mergeCell ref="AA180:AD180"/>
    <mergeCell ref="AF180:AO180"/>
    <mergeCell ref="Q180:Z180"/>
    <mergeCell ref="Q182:Z182"/>
    <mergeCell ref="C201:AR202"/>
    <mergeCell ref="AA213:AD213"/>
    <mergeCell ref="AA214:AD214"/>
    <mergeCell ref="Q213:Z213"/>
    <mergeCell ref="B213:K213"/>
    <mergeCell ref="AP151:AS151"/>
    <mergeCell ref="AF151:AO151"/>
    <mergeCell ref="AP163:AS163"/>
    <mergeCell ref="AP164:AS164"/>
    <mergeCell ref="AA162:AD162"/>
    <mergeCell ref="B163:K163"/>
    <mergeCell ref="Q175:Z175"/>
    <mergeCell ref="B160:K160"/>
    <mergeCell ref="AA161:AD161"/>
    <mergeCell ref="Q154:AD159"/>
    <mergeCell ref="Q161:Z161"/>
    <mergeCell ref="AP160:AS160"/>
    <mergeCell ref="L163:O163"/>
    <mergeCell ref="L165:O165"/>
    <mergeCell ref="L162:O162"/>
    <mergeCell ref="AF162:AO162"/>
    <mergeCell ref="AP161:AS161"/>
    <mergeCell ref="B84:K84"/>
    <mergeCell ref="Q110:Z110"/>
    <mergeCell ref="Q88:AD94"/>
    <mergeCell ref="Q95:Z95"/>
    <mergeCell ref="L160:O160"/>
    <mergeCell ref="AF153:AS153"/>
    <mergeCell ref="AF84:AO84"/>
    <mergeCell ref="AF103:AS109"/>
    <mergeCell ref="AF161:AO161"/>
    <mergeCell ref="Q81:Z81"/>
    <mergeCell ref="Q83:Z83"/>
    <mergeCell ref="Q87:AD87"/>
    <mergeCell ref="B83:K83"/>
    <mergeCell ref="L83:O83"/>
    <mergeCell ref="B87:O87"/>
    <mergeCell ref="AA83:AD83"/>
    <mergeCell ref="AA81:AD81"/>
    <mergeCell ref="AA82:AD82"/>
    <mergeCell ref="Q85:Z85"/>
    <mergeCell ref="AF148:AO148"/>
    <mergeCell ref="Q212:Z212"/>
    <mergeCell ref="L213:O213"/>
    <mergeCell ref="L82:O82"/>
    <mergeCell ref="B82:K82"/>
    <mergeCell ref="Q82:Z82"/>
    <mergeCell ref="L150:O150"/>
    <mergeCell ref="B153:O153"/>
    <mergeCell ref="AA160:AD160"/>
    <mergeCell ref="AF241:AO241"/>
    <mergeCell ref="AP241:AS241"/>
    <mergeCell ref="Q221:AD227"/>
    <mergeCell ref="B221:O227"/>
    <mergeCell ref="B228:K228"/>
    <mergeCell ref="AP231:AS231"/>
    <mergeCell ref="Q241:Z241"/>
    <mergeCell ref="AF221:AS227"/>
    <mergeCell ref="Q228:Z228"/>
    <mergeCell ref="AA228:AD228"/>
    <mergeCell ref="AA164:AD164"/>
    <mergeCell ref="AF165:AO165"/>
    <mergeCell ref="B81:K81"/>
    <mergeCell ref="Q103:AD109"/>
    <mergeCell ref="AA149:AD149"/>
    <mergeCell ref="AA150:AD150"/>
    <mergeCell ref="Q148:Z148"/>
    <mergeCell ref="AF149:AO149"/>
    <mergeCell ref="L81:O81"/>
    <mergeCell ref="L84:O84"/>
    <mergeCell ref="Q169:AD174"/>
    <mergeCell ref="AA151:AD151"/>
    <mergeCell ref="AF154:AS159"/>
    <mergeCell ref="AP165:AS165"/>
    <mergeCell ref="Q168:AD168"/>
    <mergeCell ref="Q164:Z164"/>
    <mergeCell ref="AF163:AO163"/>
    <mergeCell ref="Q151:Z151"/>
    <mergeCell ref="AP162:AS162"/>
    <mergeCell ref="AF160:AO160"/>
    <mergeCell ref="B73:O73"/>
    <mergeCell ref="Q73:AD73"/>
    <mergeCell ref="AF138:AS138"/>
    <mergeCell ref="B74:O80"/>
    <mergeCell ref="Q74:AD80"/>
    <mergeCell ref="AF150:AO150"/>
    <mergeCell ref="AF113:AO113"/>
    <mergeCell ref="AF102:AS102"/>
    <mergeCell ref="AP84:AS84"/>
    <mergeCell ref="AF95:AO95"/>
    <mergeCell ref="B98:K98"/>
    <mergeCell ref="AP150:AS150"/>
    <mergeCell ref="AA110:AD110"/>
    <mergeCell ref="Q99:Z99"/>
    <mergeCell ref="Q114:Z114"/>
    <mergeCell ref="B114:K114"/>
    <mergeCell ref="L98:O98"/>
    <mergeCell ref="L99:O99"/>
    <mergeCell ref="B116:K116"/>
    <mergeCell ref="AA113:AD113"/>
    <mergeCell ref="B95:K95"/>
    <mergeCell ref="B88:O94"/>
    <mergeCell ref="B102:O102"/>
    <mergeCell ref="Q139:AD145"/>
    <mergeCell ref="Q84:Z84"/>
    <mergeCell ref="AF117:AO117"/>
    <mergeCell ref="Q116:Z116"/>
    <mergeCell ref="AA116:AD116"/>
    <mergeCell ref="Q111:Z111"/>
    <mergeCell ref="Q115:Z115"/>
    <mergeCell ref="L116:O116"/>
    <mergeCell ref="L114:O114"/>
    <mergeCell ref="B146:K146"/>
    <mergeCell ref="AF139:AS145"/>
    <mergeCell ref="AF115:AO115"/>
    <mergeCell ref="L115:O115"/>
    <mergeCell ref="AN127:AS128"/>
    <mergeCell ref="B138:O138"/>
    <mergeCell ref="C134:Q134"/>
    <mergeCell ref="Q138:AD138"/>
    <mergeCell ref="B110:K110"/>
    <mergeCell ref="L110:O110"/>
    <mergeCell ref="B112:K112"/>
    <mergeCell ref="L112:O112"/>
    <mergeCell ref="L111:O111"/>
    <mergeCell ref="B113:K113"/>
    <mergeCell ref="B111:K111"/>
    <mergeCell ref="L113:O113"/>
    <mergeCell ref="Q113:Z113"/>
    <mergeCell ref="L147:O147"/>
    <mergeCell ref="B148:K148"/>
    <mergeCell ref="L148:O148"/>
    <mergeCell ref="B147:K147"/>
    <mergeCell ref="L149:O149"/>
    <mergeCell ref="B149:K149"/>
    <mergeCell ref="Q146:Z146"/>
    <mergeCell ref="B161:K161"/>
    <mergeCell ref="L161:O161"/>
    <mergeCell ref="B150:K150"/>
    <mergeCell ref="AA147:AD147"/>
    <mergeCell ref="AA146:AD146"/>
    <mergeCell ref="Q160:Z160"/>
    <mergeCell ref="Q153:AD153"/>
    <mergeCell ref="L146:O146"/>
    <mergeCell ref="B154:O159"/>
    <mergeCell ref="AF246:AO246"/>
    <mergeCell ref="AF244:AO244"/>
    <mergeCell ref="B162:K162"/>
    <mergeCell ref="AP218:AS218"/>
    <mergeCell ref="AF234:AS240"/>
    <mergeCell ref="B165:K165"/>
    <mergeCell ref="AF233:AS233"/>
    <mergeCell ref="AF177:AO177"/>
    <mergeCell ref="C189:AR189"/>
    <mergeCell ref="AP228:AS228"/>
    <mergeCell ref="AP211:AS211"/>
    <mergeCell ref="Q203:AD203"/>
    <mergeCell ref="AP217:AS217"/>
    <mergeCell ref="AF247:AO247"/>
    <mergeCell ref="AF245:AO245"/>
    <mergeCell ref="AP245:AS245"/>
    <mergeCell ref="AP247:AS247"/>
    <mergeCell ref="AP246:AS246"/>
    <mergeCell ref="AP243:AS243"/>
    <mergeCell ref="AP244:AS244"/>
    <mergeCell ref="AP214:AS214"/>
    <mergeCell ref="AP213:AS213"/>
    <mergeCell ref="AP215:AS215"/>
    <mergeCell ref="AF213:AO213"/>
    <mergeCell ref="AF216:AO216"/>
    <mergeCell ref="AP216:AS216"/>
    <mergeCell ref="AF215:AO215"/>
    <mergeCell ref="AF214:AO214"/>
    <mergeCell ref="B99:K99"/>
    <mergeCell ref="B103:O109"/>
    <mergeCell ref="B100:K100"/>
    <mergeCell ref="L100:O100"/>
    <mergeCell ref="AF243:AO243"/>
    <mergeCell ref="L95:O95"/>
    <mergeCell ref="B139:O145"/>
    <mergeCell ref="Q149:Z149"/>
    <mergeCell ref="AA148:AD148"/>
    <mergeCell ref="Q147:Z147"/>
    <mergeCell ref="L211:O211"/>
    <mergeCell ref="AP177:AS177"/>
    <mergeCell ref="AN192:AS193"/>
    <mergeCell ref="Q176:Z176"/>
    <mergeCell ref="AF176:AO176"/>
    <mergeCell ref="AP176:AS176"/>
    <mergeCell ref="AF181:AO181"/>
    <mergeCell ref="AP180:AS180"/>
    <mergeCell ref="AP179:AS179"/>
    <mergeCell ref="AP183:AS183"/>
    <mergeCell ref="AP178:AS178"/>
    <mergeCell ref="AF212:AO212"/>
    <mergeCell ref="AF211:AO211"/>
    <mergeCell ref="B180:K180"/>
    <mergeCell ref="L180:O180"/>
    <mergeCell ref="B181:K181"/>
    <mergeCell ref="AP212:AS212"/>
    <mergeCell ref="AF203:AS203"/>
    <mergeCell ref="B212:K212"/>
    <mergeCell ref="B211:K211"/>
    <mergeCell ref="AF178:AO178"/>
    <mergeCell ref="B192:AB193"/>
    <mergeCell ref="AA179:AD179"/>
    <mergeCell ref="L175:O175"/>
    <mergeCell ref="B182:K182"/>
    <mergeCell ref="Q179:Z179"/>
    <mergeCell ref="AF183:AO183"/>
    <mergeCell ref="AF179:AO179"/>
    <mergeCell ref="AA175:AD175"/>
    <mergeCell ref="AA177:AD177"/>
    <mergeCell ref="AF175:AO175"/>
    <mergeCell ref="AF164:AO164"/>
    <mergeCell ref="AF169:AS174"/>
    <mergeCell ref="AF168:AS168"/>
    <mergeCell ref="AP182:AS182"/>
    <mergeCell ref="AP181:AS181"/>
    <mergeCell ref="AP166:AS166"/>
    <mergeCell ref="AF166:AO166"/>
    <mergeCell ref="AP175:AS175"/>
    <mergeCell ref="AF182:AO182"/>
    <mergeCell ref="AF147:AO147"/>
    <mergeCell ref="AP100:AS100"/>
    <mergeCell ref="AP111:AS111"/>
    <mergeCell ref="AP112:AS112"/>
    <mergeCell ref="AP114:AS114"/>
    <mergeCell ref="AP115:AS115"/>
    <mergeCell ref="C136:AR137"/>
    <mergeCell ref="AP146:AS146"/>
    <mergeCell ref="AF110:AO110"/>
    <mergeCell ref="AP110:AS110"/>
    <mergeCell ref="AF146:AO146"/>
    <mergeCell ref="AF99:AO99"/>
    <mergeCell ref="AP96:AS96"/>
    <mergeCell ref="AP117:AS117"/>
    <mergeCell ref="AF114:AO114"/>
    <mergeCell ref="AF97:AO97"/>
    <mergeCell ref="Q102:AD102"/>
    <mergeCell ref="AA111:AD111"/>
    <mergeCell ref="AF111:AO111"/>
    <mergeCell ref="AF112:AO112"/>
    <mergeCell ref="AA100:AD100"/>
    <mergeCell ref="AN62:AS63"/>
    <mergeCell ref="B62:AB63"/>
    <mergeCell ref="L96:O96"/>
    <mergeCell ref="B97:K97"/>
    <mergeCell ref="L97:O97"/>
    <mergeCell ref="D38:AQ53"/>
    <mergeCell ref="J17:P17"/>
    <mergeCell ref="Q17:W17"/>
    <mergeCell ref="X17:AD17"/>
    <mergeCell ref="AE17:AK17"/>
    <mergeCell ref="C25:I25"/>
    <mergeCell ref="J25:P25"/>
    <mergeCell ref="AL26:AR31"/>
    <mergeCell ref="AE18:AK23"/>
    <mergeCell ref="X25:AD25"/>
    <mergeCell ref="AF13:AQ13"/>
    <mergeCell ref="AL6:AS6"/>
    <mergeCell ref="C15:AR16"/>
    <mergeCell ref="C33:AR34"/>
    <mergeCell ref="C36:AR37"/>
    <mergeCell ref="AL17:AR17"/>
    <mergeCell ref="C18:I23"/>
    <mergeCell ref="J18:P23"/>
    <mergeCell ref="Q18:W23"/>
    <mergeCell ref="AL18:AR23"/>
    <mergeCell ref="T8:AT12"/>
    <mergeCell ref="AJ2:AS3"/>
    <mergeCell ref="AH5:AK5"/>
    <mergeCell ref="B11:S11"/>
    <mergeCell ref="W6:AG6"/>
    <mergeCell ref="AL5:AS5"/>
    <mergeCell ref="AF7:AK7"/>
    <mergeCell ref="AL7:AS7"/>
  </mergeCells>
  <hyperlinks>
    <hyperlink ref="AL7" r:id="rId1" display="prox-m@mail.ru"/>
    <hyperlink ref="B11:S11" r:id="rId2" display="Мебельное производство PROX"/>
  </hyperlinks>
  <printOptions horizontalCentered="1"/>
  <pageMargins left="0" right="0" top="0" bottom="0" header="0" footer="0"/>
  <pageSetup fitToHeight="15" horizontalDpi="600" verticalDpi="600" orientation="portrait" paperSize="9" r:id="rId4"/>
  <rowBreaks count="3" manualBreakCount="3">
    <brk id="65" max="45" man="1"/>
    <brk id="130" max="45" man="1"/>
    <brk id="195" max="4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Боев</dc:creator>
  <cp:keywords>Менеджер 2012</cp:keywords>
  <dc:description/>
  <cp:lastModifiedBy>SHMANOVI</cp:lastModifiedBy>
  <cp:lastPrinted>2013-05-20T15:25:55Z</cp:lastPrinted>
  <dcterms:created xsi:type="dcterms:W3CDTF">2012-04-12T06:28:15Z</dcterms:created>
  <dcterms:modified xsi:type="dcterms:W3CDTF">2013-07-08T13:59:19Z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